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CRH\GADI\SELECAO\8- SITE CRH\1- GADI\Material de Apoio\1- Modelos\10- Planilha de Impacto Orçamentário e Financeiro - Concurso e CTD\"/>
    </mc:Choice>
  </mc:AlternateContent>
  <xr:revisionPtr revIDLastSave="0" documentId="13_ncr:1_{F44DC659-D2CF-4797-9731-C97CB87153F9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PARC VENC - 1º ANO" sheetId="9" r:id="rId1"/>
    <sheet name="PARC VENC - 2º ANO" sheetId="10" r:id="rId2"/>
    <sheet name="Cálculo 1º Ano" sheetId="11" state="hidden" r:id="rId3"/>
    <sheet name="Cálculo 2º Ano" sheetId="13" state="hidden" r:id="rId4"/>
  </sheets>
  <calcPr calcId="191029"/>
</workbook>
</file>

<file path=xl/calcChain.xml><?xml version="1.0" encoding="utf-8"?>
<calcChain xmlns="http://schemas.openxmlformats.org/spreadsheetml/2006/main">
  <c r="N23" i="9" l="1"/>
  <c r="N13" i="11" s="1"/>
  <c r="I13" i="10"/>
  <c r="I12" i="10"/>
  <c r="I11" i="10"/>
  <c r="B30" i="13"/>
  <c r="B31" i="13"/>
  <c r="B32" i="13"/>
  <c r="B33" i="13"/>
  <c r="B34" i="13"/>
  <c r="B35" i="13"/>
  <c r="B29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B8" i="11"/>
  <c r="C24" i="9"/>
  <c r="D24" i="9"/>
  <c r="E24" i="9"/>
  <c r="F24" i="9"/>
  <c r="G24" i="9"/>
  <c r="H24" i="9"/>
  <c r="I24" i="9"/>
  <c r="J24" i="9"/>
  <c r="K24" i="9"/>
  <c r="L24" i="9"/>
  <c r="M24" i="9"/>
  <c r="N24" i="9"/>
  <c r="B24" i="9"/>
  <c r="C18" i="9"/>
  <c r="C23" i="9" s="1"/>
  <c r="C13" i="11" s="1"/>
  <c r="D18" i="9"/>
  <c r="D23" i="9" s="1"/>
  <c r="D13" i="11" s="1"/>
  <c r="E18" i="9"/>
  <c r="E23" i="9" s="1"/>
  <c r="E13" i="11" s="1"/>
  <c r="F18" i="9"/>
  <c r="F23" i="9" s="1"/>
  <c r="F13" i="11" s="1"/>
  <c r="G18" i="9"/>
  <c r="G23" i="9" s="1"/>
  <c r="G13" i="11" s="1"/>
  <c r="H18" i="9"/>
  <c r="H23" i="9" s="1"/>
  <c r="H13" i="11" s="1"/>
  <c r="I18" i="9"/>
  <c r="I23" i="9" s="1"/>
  <c r="I13" i="11" s="1"/>
  <c r="J18" i="9"/>
  <c r="J23" i="9" s="1"/>
  <c r="J13" i="11" s="1"/>
  <c r="K18" i="9"/>
  <c r="K23" i="9" s="1"/>
  <c r="K13" i="11" s="1"/>
  <c r="L18" i="9"/>
  <c r="L23" i="9" s="1"/>
  <c r="L13" i="11" s="1"/>
  <c r="M18" i="9"/>
  <c r="M23" i="9" s="1"/>
  <c r="M13" i="11" s="1"/>
  <c r="N18" i="9"/>
  <c r="B18" i="9"/>
  <c r="B23" i="9" s="1"/>
  <c r="B13" i="11" s="1"/>
  <c r="P17" i="10"/>
  <c r="Q17" i="10"/>
  <c r="O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B17" i="10"/>
  <c r="I18" i="10" l="1"/>
  <c r="Q7" i="13"/>
  <c r="P7" i="13"/>
  <c r="O7" i="13"/>
  <c r="P7" i="11"/>
  <c r="Q7" i="11"/>
  <c r="O7" i="11"/>
  <c r="C29" i="10" l="1"/>
  <c r="D29" i="10"/>
  <c r="E29" i="10"/>
  <c r="F29" i="10"/>
  <c r="G29" i="10"/>
  <c r="H29" i="10"/>
  <c r="I29" i="10"/>
  <c r="J29" i="10"/>
  <c r="K29" i="10"/>
  <c r="L29" i="10"/>
  <c r="M29" i="10"/>
  <c r="N29" i="10"/>
  <c r="B29" i="10"/>
  <c r="B19" i="10" l="1"/>
  <c r="P16" i="10"/>
  <c r="Q16" i="10"/>
  <c r="O16" i="10"/>
  <c r="O13" i="10"/>
  <c r="P13" i="10"/>
  <c r="Q13" i="10"/>
  <c r="J13" i="10"/>
  <c r="K13" i="10"/>
  <c r="L13" i="10"/>
  <c r="M13" i="10"/>
  <c r="N13" i="10"/>
  <c r="B10" i="10" l="1"/>
  <c r="Q15" i="9"/>
  <c r="P15" i="9"/>
  <c r="O15" i="9"/>
  <c r="O15" i="10" l="1"/>
  <c r="O6" i="11"/>
  <c r="O6" i="13"/>
  <c r="P15" i="10"/>
  <c r="P6" i="13"/>
  <c r="P6" i="11"/>
  <c r="Q15" i="10"/>
  <c r="Q6" i="13"/>
  <c r="Q6" i="11"/>
  <c r="L5" i="13"/>
  <c r="G5" i="13"/>
  <c r="L5" i="11"/>
  <c r="G5" i="11"/>
  <c r="L14" i="10"/>
  <c r="G14" i="10"/>
  <c r="Q4" i="13" l="1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B3" i="13"/>
  <c r="Q2" i="13"/>
  <c r="P2" i="13"/>
  <c r="O2" i="13"/>
  <c r="N2" i="13"/>
  <c r="M2" i="13"/>
  <c r="L2" i="13"/>
  <c r="K2" i="13"/>
  <c r="J2" i="13"/>
  <c r="I2" i="13"/>
  <c r="H2" i="13"/>
  <c r="G2" i="13"/>
  <c r="F2" i="13"/>
  <c r="E2" i="13"/>
  <c r="E9" i="13" s="1"/>
  <c r="D2" i="13"/>
  <c r="D9" i="13" s="1"/>
  <c r="C2" i="13"/>
  <c r="C9" i="13" s="1"/>
  <c r="B2" i="13"/>
  <c r="B9" i="13" s="1"/>
  <c r="H9" i="13" l="1"/>
  <c r="F9" i="13"/>
  <c r="I9" i="13"/>
  <c r="N9" i="13"/>
  <c r="G9" i="13"/>
  <c r="J9" i="13"/>
  <c r="K9" i="13"/>
  <c r="L9" i="13"/>
  <c r="M9" i="13"/>
  <c r="P11" i="10"/>
  <c r="Q11" i="10"/>
  <c r="P12" i="10"/>
  <c r="Q12" i="10"/>
  <c r="O12" i="10"/>
  <c r="O11" i="10"/>
  <c r="C11" i="10"/>
  <c r="D11" i="10"/>
  <c r="E11" i="10"/>
  <c r="F11" i="10"/>
  <c r="G11" i="10"/>
  <c r="H11" i="10"/>
  <c r="J11" i="10"/>
  <c r="J18" i="10" s="1"/>
  <c r="K11" i="10"/>
  <c r="K18" i="10" s="1"/>
  <c r="L11" i="10"/>
  <c r="L18" i="10" s="1"/>
  <c r="M11" i="10"/>
  <c r="N11" i="10"/>
  <c r="C12" i="10"/>
  <c r="D12" i="10"/>
  <c r="E12" i="10"/>
  <c r="F12" i="10"/>
  <c r="G12" i="10"/>
  <c r="H12" i="10"/>
  <c r="J12" i="10"/>
  <c r="K12" i="10"/>
  <c r="L12" i="10"/>
  <c r="M12" i="10"/>
  <c r="N12" i="10"/>
  <c r="C13" i="10"/>
  <c r="D13" i="10"/>
  <c r="E13" i="10"/>
  <c r="F13" i="10"/>
  <c r="G13" i="10"/>
  <c r="H13" i="10"/>
  <c r="B13" i="10"/>
  <c r="B12" i="10"/>
  <c r="B11" i="10"/>
  <c r="G18" i="10" l="1"/>
  <c r="D18" i="10"/>
  <c r="F18" i="10"/>
  <c r="C18" i="10"/>
  <c r="N18" i="10"/>
  <c r="B18" i="10"/>
  <c r="B23" i="10" s="1"/>
  <c r="B13" i="13" s="1"/>
  <c r="H18" i="10"/>
  <c r="E18" i="10"/>
  <c r="M18" i="10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O14" i="11" s="1"/>
  <c r="P10" i="11"/>
  <c r="Q10" i="11"/>
  <c r="B10" i="11"/>
  <c r="C2" i="11"/>
  <c r="D2" i="11"/>
  <c r="E2" i="11"/>
  <c r="F2" i="11"/>
  <c r="G2" i="11"/>
  <c r="H2" i="11"/>
  <c r="I2" i="11"/>
  <c r="J2" i="11"/>
  <c r="K2" i="11"/>
  <c r="L2" i="11"/>
  <c r="M2" i="11"/>
  <c r="N2" i="11"/>
  <c r="O2" i="11"/>
  <c r="P2" i="11"/>
  <c r="Q2" i="11"/>
  <c r="C3" i="11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B4" i="11"/>
  <c r="B3" i="11"/>
  <c r="B2" i="11"/>
  <c r="B24" i="10" l="1"/>
  <c r="K15" i="11"/>
  <c r="K17" i="11"/>
  <c r="K16" i="11"/>
  <c r="J16" i="11"/>
  <c r="H17" i="11"/>
  <c r="C15" i="11"/>
  <c r="J9" i="11"/>
  <c r="J17" i="11" s="1"/>
  <c r="H9" i="11"/>
  <c r="H15" i="11" s="1"/>
  <c r="I9" i="11"/>
  <c r="I15" i="11" s="1"/>
  <c r="F9" i="11"/>
  <c r="F16" i="11" s="1"/>
  <c r="E9" i="11"/>
  <c r="E15" i="11" s="1"/>
  <c r="D9" i="11"/>
  <c r="D16" i="11" s="1"/>
  <c r="C9" i="11"/>
  <c r="C17" i="11" s="1"/>
  <c r="B9" i="11"/>
  <c r="B16" i="11" s="1"/>
  <c r="N9" i="11"/>
  <c r="N16" i="11" s="1"/>
  <c r="G9" i="11"/>
  <c r="G17" i="11" s="1"/>
  <c r="M9" i="11"/>
  <c r="M17" i="11" s="1"/>
  <c r="L9" i="11"/>
  <c r="L17" i="11" s="1"/>
  <c r="K9" i="11"/>
  <c r="Q14" i="11"/>
  <c r="P14" i="11"/>
  <c r="N15" i="11" l="1"/>
  <c r="N17" i="11"/>
  <c r="L15" i="11"/>
  <c r="L16" i="11"/>
  <c r="M15" i="11"/>
  <c r="M16" i="11"/>
  <c r="J15" i="11"/>
  <c r="I17" i="11"/>
  <c r="I16" i="11"/>
  <c r="H16" i="11"/>
  <c r="G15" i="11"/>
  <c r="G16" i="11"/>
  <c r="F15" i="11"/>
  <c r="F17" i="11"/>
  <c r="E16" i="11"/>
  <c r="E17" i="11"/>
  <c r="D15" i="11"/>
  <c r="D17" i="11"/>
  <c r="C16" i="11"/>
  <c r="B17" i="11"/>
  <c r="B15" i="11"/>
  <c r="N22" i="11"/>
  <c r="N21" i="11"/>
  <c r="N20" i="11"/>
  <c r="N19" i="11"/>
  <c r="M20" i="11"/>
  <c r="M19" i="11"/>
  <c r="M22" i="11"/>
  <c r="M21" i="11"/>
  <c r="L22" i="11"/>
  <c r="L21" i="11"/>
  <c r="L20" i="11"/>
  <c r="L19" i="11"/>
  <c r="K20" i="11"/>
  <c r="K19" i="11"/>
  <c r="K22" i="11"/>
  <c r="K21" i="11"/>
  <c r="J20" i="11"/>
  <c r="J22" i="11"/>
  <c r="J19" i="11"/>
  <c r="J21" i="11"/>
  <c r="I21" i="11"/>
  <c r="I19" i="11"/>
  <c r="I22" i="11"/>
  <c r="I20" i="11"/>
  <c r="H19" i="11"/>
  <c r="H20" i="11"/>
  <c r="H21" i="11"/>
  <c r="H22" i="11"/>
  <c r="G21" i="11"/>
  <c r="G22" i="11"/>
  <c r="G19" i="11"/>
  <c r="G20" i="11"/>
  <c r="F20" i="11"/>
  <c r="F21" i="11"/>
  <c r="F22" i="11"/>
  <c r="F19" i="11"/>
  <c r="E21" i="11"/>
  <c r="E22" i="11"/>
  <c r="E19" i="11"/>
  <c r="E20" i="11"/>
  <c r="D19" i="11"/>
  <c r="D20" i="11"/>
  <c r="D21" i="11"/>
  <c r="D22" i="11"/>
  <c r="C22" i="11"/>
  <c r="C21" i="11"/>
  <c r="C20" i="11"/>
  <c r="C19" i="11"/>
  <c r="B21" i="11"/>
  <c r="B22" i="11"/>
  <c r="B20" i="11"/>
  <c r="B19" i="11"/>
  <c r="N14" i="11"/>
  <c r="N18" i="11" s="1"/>
  <c r="M14" i="11"/>
  <c r="M18" i="11" s="1"/>
  <c r="L14" i="11"/>
  <c r="K14" i="11"/>
  <c r="K18" i="11" s="1"/>
  <c r="J14" i="11"/>
  <c r="J18" i="11" s="1"/>
  <c r="I14" i="11"/>
  <c r="H14" i="11"/>
  <c r="H18" i="11" s="1"/>
  <c r="G14" i="11"/>
  <c r="F14" i="11"/>
  <c r="F18" i="11" s="1"/>
  <c r="E14" i="11"/>
  <c r="D14" i="11"/>
  <c r="C14" i="11"/>
  <c r="C18" i="11" s="1"/>
  <c r="B14" i="11"/>
  <c r="D18" i="11" l="1"/>
  <c r="L18" i="11"/>
  <c r="L24" i="11" s="1"/>
  <c r="G18" i="11"/>
  <c r="I18" i="11"/>
  <c r="F23" i="11"/>
  <c r="E18" i="11"/>
  <c r="B18" i="11"/>
  <c r="H23" i="11"/>
  <c r="H24" i="11" s="1"/>
  <c r="N23" i="11"/>
  <c r="N24" i="11" s="1"/>
  <c r="L23" i="11"/>
  <c r="J23" i="11"/>
  <c r="J24" i="11" s="1"/>
  <c r="J25" i="9" s="1"/>
  <c r="M23" i="11"/>
  <c r="M24" i="11" s="1"/>
  <c r="K23" i="11"/>
  <c r="K24" i="11" s="1"/>
  <c r="K25" i="9" s="1"/>
  <c r="I23" i="11"/>
  <c r="G23" i="11"/>
  <c r="G24" i="11" s="1"/>
  <c r="F24" i="11"/>
  <c r="E23" i="11"/>
  <c r="E24" i="11" s="1"/>
  <c r="D23" i="11"/>
  <c r="C23" i="11"/>
  <c r="C24" i="11" s="1"/>
  <c r="B23" i="11"/>
  <c r="I24" i="11" l="1"/>
  <c r="I25" i="9" s="1"/>
  <c r="D24" i="11"/>
  <c r="D25" i="9" s="1"/>
  <c r="B24" i="11"/>
  <c r="B25" i="9" s="1"/>
  <c r="H25" i="9"/>
  <c r="E25" i="9"/>
  <c r="G25" i="9"/>
  <c r="F25" i="9"/>
  <c r="C25" i="9"/>
  <c r="M25" i="9"/>
  <c r="L25" i="9"/>
  <c r="N25" i="9"/>
  <c r="O20" i="9"/>
  <c r="O11" i="11" l="1"/>
  <c r="C20" i="9"/>
  <c r="C20" i="10" s="1"/>
  <c r="D20" i="9"/>
  <c r="D20" i="10" s="1"/>
  <c r="E20" i="9"/>
  <c r="E20" i="10" s="1"/>
  <c r="F20" i="9"/>
  <c r="F20" i="10" s="1"/>
  <c r="G20" i="9"/>
  <c r="H20" i="9"/>
  <c r="H20" i="10" s="1"/>
  <c r="I20" i="9"/>
  <c r="I20" i="10" s="1"/>
  <c r="J20" i="9"/>
  <c r="J20" i="10" s="1"/>
  <c r="K20" i="9"/>
  <c r="K20" i="10" s="1"/>
  <c r="L20" i="9"/>
  <c r="M20" i="9"/>
  <c r="M20" i="10" s="1"/>
  <c r="N20" i="9"/>
  <c r="N20" i="10" s="1"/>
  <c r="B20" i="9"/>
  <c r="D21" i="9" l="1"/>
  <c r="C21" i="9"/>
  <c r="C21" i="10" s="1"/>
  <c r="E21" i="9"/>
  <c r="E21" i="10" s="1"/>
  <c r="H21" i="9"/>
  <c r="H21" i="10" s="1"/>
  <c r="L20" i="10"/>
  <c r="G20" i="10"/>
  <c r="M21" i="9"/>
  <c r="I21" i="9"/>
  <c r="I21" i="10" s="1"/>
  <c r="K21" i="9"/>
  <c r="K21" i="10" s="1"/>
  <c r="J21" i="9"/>
  <c r="J21" i="10" s="1"/>
  <c r="M21" i="10"/>
  <c r="N21" i="9"/>
  <c r="N21" i="10" s="1"/>
  <c r="D21" i="10"/>
  <c r="F21" i="9"/>
  <c r="F21" i="10" s="1"/>
  <c r="L21" i="9"/>
  <c r="G21" i="9"/>
  <c r="B21" i="9"/>
  <c r="B20" i="10"/>
  <c r="N19" i="10"/>
  <c r="N23" i="10" s="1"/>
  <c r="N13" i="13" s="1"/>
  <c r="N28" i="9"/>
  <c r="N28" i="10" s="1"/>
  <c r="N22" i="9"/>
  <c r="N24" i="10" l="1"/>
  <c r="L21" i="10"/>
  <c r="N30" i="9"/>
  <c r="G21" i="10"/>
  <c r="N10" i="10"/>
  <c r="N30" i="10" s="1"/>
  <c r="N10" i="13"/>
  <c r="N26" i="9"/>
  <c r="N27" i="9" s="1"/>
  <c r="N22" i="10"/>
  <c r="N14" i="13" l="1"/>
  <c r="N17" i="13"/>
  <c r="N16" i="13"/>
  <c r="N15" i="13"/>
  <c r="N31" i="9"/>
  <c r="Q20" i="9"/>
  <c r="P20" i="9"/>
  <c r="N18" i="13" l="1"/>
  <c r="N22" i="13"/>
  <c r="N21" i="13"/>
  <c r="N20" i="13"/>
  <c r="N19" i="13"/>
  <c r="Q11" i="11"/>
  <c r="P11" i="11"/>
  <c r="Q21" i="9"/>
  <c r="Q12" i="11" s="1"/>
  <c r="P21" i="9"/>
  <c r="P12" i="11" s="1"/>
  <c r="O21" i="9"/>
  <c r="O18" i="9" s="1"/>
  <c r="O23" i="9" s="1"/>
  <c r="B10" i="13"/>
  <c r="O24" i="9" l="1"/>
  <c r="N23" i="13"/>
  <c r="N24" i="13" s="1"/>
  <c r="N25" i="10" s="1"/>
  <c r="N26" i="10" s="1"/>
  <c r="N27" i="10" s="1"/>
  <c r="N31" i="10" s="1"/>
  <c r="B14" i="13"/>
  <c r="B17" i="13"/>
  <c r="B16" i="13"/>
  <c r="B15" i="13"/>
  <c r="P9" i="11"/>
  <c r="Q9" i="11"/>
  <c r="Q18" i="9"/>
  <c r="Q23" i="9" s="1"/>
  <c r="P18" i="9"/>
  <c r="P23" i="9" s="1"/>
  <c r="O12" i="11"/>
  <c r="O9" i="11" s="1"/>
  <c r="Q24" i="9" l="1"/>
  <c r="P24" i="9"/>
  <c r="B18" i="13"/>
  <c r="B20" i="13"/>
  <c r="B22" i="13"/>
  <c r="B21" i="13"/>
  <c r="B19" i="13"/>
  <c r="Q17" i="11"/>
  <c r="Q16" i="11"/>
  <c r="Q15" i="11"/>
  <c r="Q18" i="11" s="1"/>
  <c r="P17" i="11"/>
  <c r="P16" i="11"/>
  <c r="P15" i="11"/>
  <c r="O15" i="11"/>
  <c r="O17" i="11"/>
  <c r="O16" i="11"/>
  <c r="Q19" i="10"/>
  <c r="P19" i="10"/>
  <c r="O19" i="10"/>
  <c r="M19" i="10"/>
  <c r="M23" i="10" s="1"/>
  <c r="M13" i="13" s="1"/>
  <c r="L19" i="10"/>
  <c r="L23" i="10" s="1"/>
  <c r="L13" i="13" s="1"/>
  <c r="K19" i="10"/>
  <c r="K23" i="10" s="1"/>
  <c r="K13" i="13" s="1"/>
  <c r="J19" i="10"/>
  <c r="J23" i="10" s="1"/>
  <c r="J13" i="13" s="1"/>
  <c r="I19" i="10"/>
  <c r="I23" i="10" s="1"/>
  <c r="I13" i="13" s="1"/>
  <c r="H19" i="10"/>
  <c r="H23" i="10" s="1"/>
  <c r="H13" i="13" s="1"/>
  <c r="G19" i="10"/>
  <c r="G23" i="10" s="1"/>
  <c r="G13" i="13" s="1"/>
  <c r="F19" i="10"/>
  <c r="F23" i="10" s="1"/>
  <c r="F13" i="13" s="1"/>
  <c r="E19" i="10"/>
  <c r="E23" i="10" s="1"/>
  <c r="E13" i="13" s="1"/>
  <c r="D19" i="10"/>
  <c r="D23" i="10" s="1"/>
  <c r="D13" i="13" s="1"/>
  <c r="C19" i="10"/>
  <c r="C23" i="10" s="1"/>
  <c r="C13" i="13" s="1"/>
  <c r="O18" i="11" l="1"/>
  <c r="M10" i="13"/>
  <c r="M24" i="10"/>
  <c r="L24" i="10"/>
  <c r="K10" i="13"/>
  <c r="K24" i="10"/>
  <c r="J10" i="13"/>
  <c r="J24" i="10"/>
  <c r="I10" i="13"/>
  <c r="I24" i="10"/>
  <c r="H10" i="13"/>
  <c r="H24" i="10"/>
  <c r="G24" i="10"/>
  <c r="F10" i="13"/>
  <c r="F24" i="10"/>
  <c r="E10" i="13"/>
  <c r="E24" i="10"/>
  <c r="D10" i="13"/>
  <c r="D24" i="10"/>
  <c r="C10" i="13"/>
  <c r="C24" i="10"/>
  <c r="B23" i="13"/>
  <c r="B24" i="13" s="1"/>
  <c r="B25" i="10" s="1"/>
  <c r="P18" i="11"/>
  <c r="O10" i="13"/>
  <c r="O14" i="13" s="1"/>
  <c r="P10" i="13"/>
  <c r="P14" i="13" s="1"/>
  <c r="Q10" i="13"/>
  <c r="Q14" i="13" s="1"/>
  <c r="L10" i="13"/>
  <c r="G10" i="13"/>
  <c r="F10" i="10"/>
  <c r="J10" i="10"/>
  <c r="O10" i="10"/>
  <c r="G10" i="10"/>
  <c r="K10" i="10"/>
  <c r="P10" i="10"/>
  <c r="D10" i="10"/>
  <c r="H10" i="10"/>
  <c r="L10" i="10"/>
  <c r="Q10" i="10"/>
  <c r="E10" i="10"/>
  <c r="I10" i="10"/>
  <c r="M10" i="10"/>
  <c r="C10" i="10"/>
  <c r="M17" i="13" l="1"/>
  <c r="M16" i="13"/>
  <c r="M15" i="13"/>
  <c r="M14" i="13"/>
  <c r="L15" i="13"/>
  <c r="L14" i="13"/>
  <c r="L16" i="13"/>
  <c r="L17" i="13"/>
  <c r="K15" i="13"/>
  <c r="K17" i="13"/>
  <c r="K14" i="13"/>
  <c r="K16" i="13"/>
  <c r="J14" i="13"/>
  <c r="J16" i="13"/>
  <c r="J15" i="13"/>
  <c r="J17" i="13"/>
  <c r="I14" i="13"/>
  <c r="I16" i="13"/>
  <c r="I17" i="13"/>
  <c r="I15" i="13"/>
  <c r="H15" i="13"/>
  <c r="H16" i="13"/>
  <c r="H14" i="13"/>
  <c r="H17" i="13"/>
  <c r="G16" i="13"/>
  <c r="G17" i="13"/>
  <c r="G14" i="13"/>
  <c r="G15" i="13"/>
  <c r="F16" i="13"/>
  <c r="F14" i="13"/>
  <c r="F17" i="13"/>
  <c r="F15" i="13"/>
  <c r="E15" i="13"/>
  <c r="E17" i="13"/>
  <c r="E14" i="13"/>
  <c r="E16" i="13"/>
  <c r="D16" i="13"/>
  <c r="D14" i="13"/>
  <c r="D15" i="13"/>
  <c r="D17" i="13"/>
  <c r="C17" i="13"/>
  <c r="C15" i="13"/>
  <c r="C14" i="13"/>
  <c r="C16" i="13"/>
  <c r="Q20" i="10"/>
  <c r="P20" i="10"/>
  <c r="O20" i="10"/>
  <c r="C28" i="9"/>
  <c r="D28" i="9"/>
  <c r="E28" i="9"/>
  <c r="F28" i="9"/>
  <c r="G28" i="9"/>
  <c r="H28" i="9"/>
  <c r="I28" i="9"/>
  <c r="J28" i="9"/>
  <c r="K28" i="9"/>
  <c r="L28" i="9"/>
  <c r="M28" i="9"/>
  <c r="B28" i="9"/>
  <c r="G22" i="9"/>
  <c r="I22" i="9"/>
  <c r="L22" i="9"/>
  <c r="M22" i="9"/>
  <c r="M22" i="10"/>
  <c r="L22" i="10"/>
  <c r="K22" i="10"/>
  <c r="J22" i="10"/>
  <c r="I22" i="10"/>
  <c r="H22" i="10"/>
  <c r="G22" i="10"/>
  <c r="F22" i="10"/>
  <c r="E22" i="10"/>
  <c r="D22" i="10"/>
  <c r="C22" i="10"/>
  <c r="B22" i="9"/>
  <c r="C18" i="13" l="1"/>
  <c r="M18" i="13"/>
  <c r="M22" i="13"/>
  <c r="M21" i="13"/>
  <c r="M20" i="13"/>
  <c r="M19" i="13"/>
  <c r="L18" i="13"/>
  <c r="L22" i="13"/>
  <c r="L21" i="13"/>
  <c r="L20" i="13"/>
  <c r="L19" i="13"/>
  <c r="K18" i="13"/>
  <c r="K19" i="13"/>
  <c r="K22" i="13"/>
  <c r="K21" i="13"/>
  <c r="K20" i="13"/>
  <c r="J18" i="13"/>
  <c r="J22" i="13"/>
  <c r="J19" i="13"/>
  <c r="J21" i="13"/>
  <c r="J20" i="13"/>
  <c r="I18" i="13"/>
  <c r="I22" i="13"/>
  <c r="I20" i="13"/>
  <c r="I21" i="13"/>
  <c r="I19" i="13"/>
  <c r="H18" i="13"/>
  <c r="H21" i="13"/>
  <c r="H22" i="13"/>
  <c r="H20" i="13"/>
  <c r="H19" i="13"/>
  <c r="G18" i="13"/>
  <c r="G22" i="13"/>
  <c r="G19" i="13"/>
  <c r="G20" i="13"/>
  <c r="G21" i="13"/>
  <c r="F18" i="13"/>
  <c r="F22" i="13"/>
  <c r="F21" i="13"/>
  <c r="F19" i="13"/>
  <c r="F20" i="13"/>
  <c r="E18" i="13"/>
  <c r="E19" i="13"/>
  <c r="E20" i="13"/>
  <c r="E21" i="13"/>
  <c r="E22" i="13"/>
  <c r="D18" i="13"/>
  <c r="D19" i="13"/>
  <c r="D20" i="13"/>
  <c r="D21" i="13"/>
  <c r="D22" i="13"/>
  <c r="C20" i="13"/>
  <c r="C19" i="13"/>
  <c r="C21" i="13"/>
  <c r="C22" i="13"/>
  <c r="E30" i="9"/>
  <c r="E28" i="10"/>
  <c r="E30" i="10" s="1"/>
  <c r="G30" i="9"/>
  <c r="G28" i="10"/>
  <c r="G30" i="10" s="1"/>
  <c r="F30" i="9"/>
  <c r="F28" i="10"/>
  <c r="F30" i="10" s="1"/>
  <c r="C30" i="9"/>
  <c r="C28" i="10"/>
  <c r="C30" i="10" s="1"/>
  <c r="M30" i="9"/>
  <c r="M28" i="10"/>
  <c r="M30" i="10" s="1"/>
  <c r="L30" i="9"/>
  <c r="L28" i="10"/>
  <c r="L30" i="10" s="1"/>
  <c r="B30" i="9"/>
  <c r="B28" i="10"/>
  <c r="K30" i="9"/>
  <c r="K28" i="10"/>
  <c r="K30" i="10" s="1"/>
  <c r="J30" i="9"/>
  <c r="J28" i="10"/>
  <c r="J30" i="10" s="1"/>
  <c r="I30" i="9"/>
  <c r="I28" i="10"/>
  <c r="I30" i="10" s="1"/>
  <c r="D30" i="9"/>
  <c r="D28" i="10"/>
  <c r="D30" i="10" s="1"/>
  <c r="H30" i="9"/>
  <c r="H28" i="10"/>
  <c r="H30" i="10" s="1"/>
  <c r="Q11" i="13"/>
  <c r="P11" i="13"/>
  <c r="O11" i="13"/>
  <c r="O22" i="9"/>
  <c r="Q22" i="9"/>
  <c r="P22" i="9"/>
  <c r="K22" i="9"/>
  <c r="J22" i="9"/>
  <c r="E22" i="9"/>
  <c r="H22" i="9"/>
  <c r="F22" i="9"/>
  <c r="D22" i="9"/>
  <c r="C22" i="9"/>
  <c r="Q21" i="10"/>
  <c r="Q18" i="10" s="1"/>
  <c r="Q23" i="10" s="1"/>
  <c r="B22" i="10"/>
  <c r="P21" i="10"/>
  <c r="P18" i="10" s="1"/>
  <c r="P23" i="10" s="1"/>
  <c r="O21" i="10"/>
  <c r="O18" i="10" s="1"/>
  <c r="O23" i="10" s="1"/>
  <c r="B21" i="10"/>
  <c r="K23" i="13" l="1"/>
  <c r="K24" i="13" s="1"/>
  <c r="K25" i="10" s="1"/>
  <c r="L23" i="13"/>
  <c r="L24" i="13" s="1"/>
  <c r="L25" i="10" s="1"/>
  <c r="D23" i="13"/>
  <c r="D24" i="13" s="1"/>
  <c r="D25" i="10" s="1"/>
  <c r="M23" i="13"/>
  <c r="M24" i="13" s="1"/>
  <c r="M25" i="10" s="1"/>
  <c r="J23" i="13"/>
  <c r="J24" i="13" s="1"/>
  <c r="J25" i="10" s="1"/>
  <c r="J26" i="10" s="1"/>
  <c r="J27" i="10" s="1"/>
  <c r="J31" i="10" s="1"/>
  <c r="I23" i="13"/>
  <c r="I24" i="13" s="1"/>
  <c r="I25" i="10" s="1"/>
  <c r="I26" i="10" s="1"/>
  <c r="I27" i="10" s="1"/>
  <c r="I31" i="10" s="1"/>
  <c r="H23" i="13"/>
  <c r="H24" i="13" s="1"/>
  <c r="H25" i="10" s="1"/>
  <c r="H26" i="10" s="1"/>
  <c r="H27" i="10" s="1"/>
  <c r="H31" i="10" s="1"/>
  <c r="G23" i="13"/>
  <c r="G24" i="13" s="1"/>
  <c r="G25" i="10" s="1"/>
  <c r="G26" i="10" s="1"/>
  <c r="F23" i="13"/>
  <c r="F24" i="13" s="1"/>
  <c r="F25" i="10" s="1"/>
  <c r="F26" i="10" s="1"/>
  <c r="F27" i="10" s="1"/>
  <c r="E23" i="13"/>
  <c r="E24" i="13" s="1"/>
  <c r="E25" i="10" s="1"/>
  <c r="C23" i="13"/>
  <c r="C24" i="13" s="1"/>
  <c r="C25" i="10" s="1"/>
  <c r="Q24" i="10"/>
  <c r="P24" i="10"/>
  <c r="O24" i="10"/>
  <c r="B30" i="10"/>
  <c r="P22" i="10"/>
  <c r="Q22" i="10"/>
  <c r="O22" i="10"/>
  <c r="Q12" i="13"/>
  <c r="Q9" i="13" s="1"/>
  <c r="P12" i="13"/>
  <c r="P9" i="13" s="1"/>
  <c r="O12" i="13"/>
  <c r="O9" i="13" s="1"/>
  <c r="O13" i="11"/>
  <c r="Q13" i="11"/>
  <c r="P13" i="11"/>
  <c r="B26" i="10"/>
  <c r="B27" i="10" s="1"/>
  <c r="C26" i="9"/>
  <c r="C27" i="9" s="1"/>
  <c r="C31" i="9" s="1"/>
  <c r="F26" i="9"/>
  <c r="F27" i="9" s="1"/>
  <c r="F31" i="9" s="1"/>
  <c r="E26" i="9"/>
  <c r="E27" i="9" s="1"/>
  <c r="E31" i="9" s="1"/>
  <c r="B26" i="9"/>
  <c r="B27" i="9" s="1"/>
  <c r="B31" i="9" s="1"/>
  <c r="K26" i="9"/>
  <c r="K27" i="9" s="1"/>
  <c r="K31" i="9" s="1"/>
  <c r="H26" i="9"/>
  <c r="H27" i="9" s="1"/>
  <c r="H31" i="9" s="1"/>
  <c r="L26" i="9"/>
  <c r="L27" i="9" s="1"/>
  <c r="L31" i="9" s="1"/>
  <c r="D26" i="9"/>
  <c r="D27" i="9" s="1"/>
  <c r="D31" i="9" s="1"/>
  <c r="I26" i="9"/>
  <c r="I27" i="9" s="1"/>
  <c r="I31" i="9" s="1"/>
  <c r="M26" i="9"/>
  <c r="M27" i="9" s="1"/>
  <c r="M31" i="9" s="1"/>
  <c r="J26" i="9"/>
  <c r="J27" i="9" s="1"/>
  <c r="J31" i="9" s="1"/>
  <c r="G26" i="9"/>
  <c r="G27" i="9" s="1"/>
  <c r="G31" i="9" s="1"/>
  <c r="B31" i="10" l="1"/>
  <c r="Q15" i="13"/>
  <c r="Q17" i="13"/>
  <c r="Q16" i="13"/>
  <c r="Q19" i="11"/>
  <c r="Q22" i="11"/>
  <c r="Q21" i="11"/>
  <c r="Q20" i="11"/>
  <c r="P15" i="13"/>
  <c r="P17" i="13"/>
  <c r="P16" i="13"/>
  <c r="P22" i="11"/>
  <c r="P21" i="11"/>
  <c r="P20" i="11"/>
  <c r="P19" i="11"/>
  <c r="O17" i="13"/>
  <c r="O16" i="13"/>
  <c r="O15" i="13"/>
  <c r="O20" i="11"/>
  <c r="O22" i="11"/>
  <c r="O19" i="11"/>
  <c r="O23" i="11" s="1"/>
  <c r="O24" i="11" s="1"/>
  <c r="O25" i="9" s="1"/>
  <c r="O26" i="9" s="1"/>
  <c r="O27" i="9" s="1"/>
  <c r="O31" i="9" s="1"/>
  <c r="O21" i="11"/>
  <c r="Q13" i="13"/>
  <c r="P13" i="13"/>
  <c r="O13" i="13"/>
  <c r="L26" i="10"/>
  <c r="L27" i="10" s="1"/>
  <c r="L31" i="10" s="1"/>
  <c r="G27" i="10"/>
  <c r="G31" i="10" s="1"/>
  <c r="E26" i="10"/>
  <c r="D26" i="10"/>
  <c r="K26" i="10"/>
  <c r="K27" i="10" s="1"/>
  <c r="K31" i="10" s="1"/>
  <c r="C26" i="10"/>
  <c r="C27" i="10" s="1"/>
  <c r="C31" i="10" s="1"/>
  <c r="F31" i="10"/>
  <c r="O18" i="13" l="1"/>
  <c r="P18" i="13"/>
  <c r="Q23" i="11"/>
  <c r="Q24" i="11" s="1"/>
  <c r="Q25" i="9" s="1"/>
  <c r="Q26" i="9" s="1"/>
  <c r="Q27" i="9" s="1"/>
  <c r="Q31" i="9" s="1"/>
  <c r="P23" i="11"/>
  <c r="P24" i="11" s="1"/>
  <c r="P25" i="9" s="1"/>
  <c r="P26" i="9" s="1"/>
  <c r="P27" i="9" s="1"/>
  <c r="P31" i="9" s="1"/>
  <c r="Q22" i="13"/>
  <c r="Q21" i="13"/>
  <c r="Q20" i="13"/>
  <c r="Q19" i="13"/>
  <c r="Q18" i="13"/>
  <c r="P22" i="13"/>
  <c r="P21" i="13"/>
  <c r="P20" i="13"/>
  <c r="P19" i="13"/>
  <c r="O22" i="13"/>
  <c r="O19" i="13"/>
  <c r="O21" i="13"/>
  <c r="O20" i="13"/>
  <c r="D27" i="10"/>
  <c r="D31" i="10" s="1"/>
  <c r="E27" i="10"/>
  <c r="E31" i="10" s="1"/>
  <c r="M26" i="10"/>
  <c r="M27" i="10" s="1"/>
  <c r="M31" i="10" s="1"/>
  <c r="O23" i="13" l="1"/>
  <c r="O24" i="13" s="1"/>
  <c r="O25" i="10" s="1"/>
  <c r="O26" i="10" s="1"/>
  <c r="O27" i="10" s="1"/>
  <c r="O31" i="10" s="1"/>
  <c r="Q23" i="13"/>
  <c r="Q24" i="13" s="1"/>
  <c r="Q25" i="10" s="1"/>
  <c r="Q26" i="10" s="1"/>
  <c r="Q27" i="10" s="1"/>
  <c r="Q31" i="10" s="1"/>
  <c r="P23" i="13"/>
  <c r="P24" i="13" s="1"/>
  <c r="P25" i="10" s="1"/>
  <c r="P26" i="10" s="1"/>
  <c r="P27" i="10" s="1"/>
  <c r="P31" i="10" s="1"/>
  <c r="A33" i="9"/>
  <c r="A33" i="10" l="1"/>
</calcChain>
</file>

<file path=xl/sharedStrings.xml><?xml version="1.0" encoding="utf-8"?>
<sst xmlns="http://schemas.openxmlformats.org/spreadsheetml/2006/main" count="160" uniqueCount="57">
  <si>
    <t>AUXILIAR DE LABORATÓRIO</t>
  </si>
  <si>
    <t>TÉCNICO DE ENFERMAGEM</t>
  </si>
  <si>
    <t>TÉCNICO DE LABORATÓRIO</t>
  </si>
  <si>
    <t>TÉCNICO DE RADIOLOGIA</t>
  </si>
  <si>
    <t>CIRURGIÃO DENTISTA</t>
  </si>
  <si>
    <t>ENFERMEIRO</t>
  </si>
  <si>
    <t>MÉDICO VETERINÁRIO</t>
  </si>
  <si>
    <t>CLASSE</t>
  </si>
  <si>
    <t>SALARIO BASE</t>
  </si>
  <si>
    <t>GRATIF. EXECUTIVA</t>
  </si>
  <si>
    <t>ABONO COMPL.</t>
  </si>
  <si>
    <t>TOTAL DE VENCIMENTOS (MENSAL)</t>
  </si>
  <si>
    <t>FÉRIAS (1/3)</t>
  </si>
  <si>
    <t>AUXILIAR DE SAÚDE</t>
  </si>
  <si>
    <t>AGENTE DE SAÚDE</t>
  </si>
  <si>
    <t>AGENTE TÉCNICO DE SAÚDE</t>
  </si>
  <si>
    <t>OFICIAL DE SAÚDE</t>
  </si>
  <si>
    <t>MÉDICO I - 12h</t>
  </si>
  <si>
    <t>MÉDICO I - 20h</t>
  </si>
  <si>
    <t>MÉDICO I - 24h</t>
  </si>
  <si>
    <t>PRÊMIO 50% (MENSAL)</t>
  </si>
  <si>
    <t>PRÊMIO 100% (MENSAL)</t>
  </si>
  <si>
    <t>TOTAL DE VENCIMENTOS (ANUAL)</t>
  </si>
  <si>
    <t>13º SALÁRIO REFERENTE AO Nº DE MESES TRABALHADOS</t>
  </si>
  <si>
    <t>Nº DE MESES A SEREM TRABALHADOS</t>
  </si>
  <si>
    <t>QUANTIDADE DE PROFISSIONAIS</t>
  </si>
  <si>
    <t>AGENTE TÉCNICO DE ASSISTÊNCIA À SAÚDE</t>
  </si>
  <si>
    <t>QTDE DE PAGAMENTOS COM PRÊMIO DE 50%</t>
  </si>
  <si>
    <t>QTDE DE PAGAMENTOS COM PRÊMIO DE 100%</t>
  </si>
  <si>
    <r>
      <t xml:space="preserve">ESTIMATIVA DO IMPACTO ORÇAMENTÁRIO-FINANCEIRO - EXERCÍCIO </t>
    </r>
    <r>
      <rPr>
        <b/>
        <sz val="12"/>
        <rFont val="Calibri"/>
        <family val="2"/>
        <scheme val="minor"/>
      </rPr>
      <t>20</t>
    </r>
    <r>
      <rPr>
        <b/>
        <sz val="12"/>
        <color rgb="FFC00000"/>
        <rFont val="Calibri"/>
        <family val="2"/>
        <scheme val="minor"/>
      </rPr>
      <t>XX</t>
    </r>
  </si>
  <si>
    <t>TOTAL GERAL ANUAL</t>
  </si>
  <si>
    <r>
      <t>UNIDADE: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.................................................................</t>
    </r>
  </si>
  <si>
    <t>(Processo Seletivo Simplificado - Contrato por Tempo Determinado)</t>
  </si>
  <si>
    <t>TECNÓLOGO EM RADIOLOGIA</t>
  </si>
  <si>
    <t>PPM 50%</t>
  </si>
  <si>
    <t>PPM 100%</t>
  </si>
  <si>
    <t>SALÁRIO MÍNIMO</t>
  </si>
  <si>
    <t>TETO PREVIDENCIÁRIO</t>
  </si>
  <si>
    <r>
      <t xml:space="preserve">Obs.: Estimativa abaixo foi efetuada com base na previsão de ingresso de profissionais a partir de </t>
    </r>
    <r>
      <rPr>
        <b/>
        <sz val="9"/>
        <color rgb="FFC00000"/>
        <rFont val="Calibri"/>
        <family val="2"/>
        <scheme val="minor"/>
      </rPr>
      <t xml:space="preserve">xxx/20xx </t>
    </r>
  </si>
  <si>
    <t>PISO ENFERMAGEM (Lei nº 14.434/2022)</t>
  </si>
  <si>
    <t xml:space="preserve">     Atualizar anualmente, conforme Portaria SPPREV, publicado em DOE</t>
  </si>
  <si>
    <t>SALÁRIO BASE</t>
  </si>
  <si>
    <t>PRÊMIO DE INCENTIVO 50% (MENSAL)</t>
  </si>
  <si>
    <t>PRÊMIO DE INCENTIVO 100% (MENSAL)</t>
  </si>
  <si>
    <t>DEMAIS VALOR</t>
  </si>
  <si>
    <t>CUSTO ANUAL INDIVIDUAL - REFERENTE AO Nº DE MESES TRABALHADOS (VENCIMENTOS + 13º PROPORCIONAL + PREVIDÊNCIA)</t>
  </si>
  <si>
    <t>CUSTO ANUAL TOTAL - REFERENTE AO Nº DE MESES TRABALHADOS (VENCIMENTOS + 13º PROPORCIONAL + PREVIDÊNCIA)</t>
  </si>
  <si>
    <t>PRÊMIO ANUAL TOTAL -  REFERENTE AO Nº DE MESES TRABALHADOS</t>
  </si>
  <si>
    <t>ADICIONAL DE INSALUBRIDADE (VALOR ESTIMADO)</t>
  </si>
  <si>
    <t>PREVIDÊNCIA (ANUAL)</t>
  </si>
  <si>
    <t>SUBTOTAL (PREVIDÊNCIA ANUAL SOBRE VENCIMENTOS)</t>
  </si>
  <si>
    <t>SUBTOTAL (PREVIDÊNCIA SOBRE 13º SALÁRIO)</t>
  </si>
  <si>
    <t>TOTAL (PREVIDÊNCIA ANUAL)</t>
  </si>
  <si>
    <t>ATÉ R$ 1.518,00</t>
  </si>
  <si>
    <t>R$ 1.518,01 A R$ 4.022,46</t>
  </si>
  <si>
    <t>ACIMA DE R$ 8.157,41</t>
  </si>
  <si>
    <t>R$ 4.022,47 A R$ 8.157,41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</si>
</sst>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16" x14ac:knownFonts="1">
    <font>
      <sz val="11"/>
      <color theme="1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8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8.5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0" xfId="0" applyFont="1"/>
    <xf numFmtId="0" fontId="7" fillId="0" borderId="0" xfId="0" applyFont="1"/>
    <xf numFmtId="0" fontId="1" fillId="7" borderId="7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1" fillId="0" borderId="0" xfId="0" applyFont="1"/>
    <xf numFmtId="0" fontId="1" fillId="7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0" applyNumberFormat="1" applyFont="1" applyAlignment="1">
      <alignment horizontal="center" vertical="center"/>
    </xf>
    <xf numFmtId="3" fontId="3" fillId="0" borderId="0" xfId="0" applyNumberFormat="1" applyFont="1"/>
    <xf numFmtId="44" fontId="10" fillId="0" borderId="5" xfId="0" applyNumberFormat="1" applyFont="1" applyBorder="1" applyAlignment="1">
      <alignment vertical="center"/>
    </xf>
    <xf numFmtId="44" fontId="10" fillId="0" borderId="1" xfId="0" applyNumberFormat="1" applyFont="1" applyBorder="1" applyAlignment="1">
      <alignment vertical="center"/>
    </xf>
    <xf numFmtId="0" fontId="1" fillId="7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4" fontId="3" fillId="0" borderId="0" xfId="0" applyNumberFormat="1" applyFont="1"/>
    <xf numFmtId="165" fontId="13" fillId="0" borderId="0" xfId="0" applyNumberFormat="1" applyFont="1" applyAlignment="1">
      <alignment horizontal="right"/>
    </xf>
    <xf numFmtId="44" fontId="10" fillId="5" borderId="10" xfId="0" applyNumberFormat="1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44" fontId="10" fillId="0" borderId="12" xfId="0" applyNumberFormat="1" applyFont="1" applyBorder="1" applyAlignment="1">
      <alignment horizontal="center" vertical="center"/>
    </xf>
    <xf numFmtId="44" fontId="10" fillId="5" borderId="11" xfId="0" applyNumberFormat="1" applyFont="1" applyFill="1" applyBorder="1" applyAlignment="1">
      <alignment horizontal="center" vertical="center"/>
    </xf>
    <xf numFmtId="44" fontId="13" fillId="0" borderId="0" xfId="0" applyNumberFormat="1" applyFont="1" applyAlignment="1">
      <alignment horizontal="center" vertical="center"/>
    </xf>
    <xf numFmtId="0" fontId="0" fillId="9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9" borderId="10" xfId="0" applyFill="1" applyBorder="1"/>
    <xf numFmtId="3" fontId="0" fillId="0" borderId="10" xfId="0" applyNumberFormat="1" applyBorder="1" applyAlignment="1">
      <alignment horizontal="center"/>
    </xf>
    <xf numFmtId="9" fontId="0" fillId="9" borderId="10" xfId="0" applyNumberFormat="1" applyFill="1" applyBorder="1" applyAlignment="1">
      <alignment horizontal="left"/>
    </xf>
    <xf numFmtId="164" fontId="0" fillId="0" borderId="10" xfId="0" applyNumberFormat="1" applyBorder="1" applyAlignment="1">
      <alignment horizontal="center"/>
    </xf>
    <xf numFmtId="164" fontId="0" fillId="0" borderId="10" xfId="2" applyFont="1" applyBorder="1" applyAlignment="1">
      <alignment horizontal="center"/>
    </xf>
    <xf numFmtId="9" fontId="0" fillId="0" borderId="0" xfId="0" applyNumberFormat="1" applyAlignment="1">
      <alignment horizontal="left"/>
    </xf>
    <xf numFmtId="44" fontId="0" fillId="0" borderId="10" xfId="1" applyFont="1" applyBorder="1" applyAlignment="1">
      <alignment horizontal="center"/>
    </xf>
    <xf numFmtId="164" fontId="0" fillId="0" borderId="0" xfId="0" applyNumberFormat="1"/>
    <xf numFmtId="164" fontId="0" fillId="10" borderId="0" xfId="2" applyFont="1" applyFill="1"/>
    <xf numFmtId="0" fontId="0" fillId="12" borderId="10" xfId="0" applyFill="1" applyBorder="1"/>
    <xf numFmtId="44" fontId="0" fillId="12" borderId="10" xfId="1" applyFont="1" applyFill="1" applyBorder="1" applyAlignment="1">
      <alignment horizontal="center"/>
    </xf>
    <xf numFmtId="0" fontId="0" fillId="12" borderId="10" xfId="0" applyFill="1" applyBorder="1" applyAlignment="1">
      <alignment wrapText="1"/>
    </xf>
    <xf numFmtId="3" fontId="0" fillId="12" borderId="10" xfId="0" applyNumberFormat="1" applyFill="1" applyBorder="1" applyAlignment="1">
      <alignment horizontal="center"/>
    </xf>
    <xf numFmtId="0" fontId="10" fillId="0" borderId="0" xfId="0" applyFont="1"/>
    <xf numFmtId="0" fontId="6" fillId="2" borderId="13" xfId="0" applyFont="1" applyFill="1" applyBorder="1" applyAlignment="1">
      <alignment horizontal="center" vertical="center" wrapText="1"/>
    </xf>
    <xf numFmtId="44" fontId="2" fillId="2" borderId="14" xfId="1" applyFont="1" applyFill="1" applyBorder="1" applyAlignment="1">
      <alignment horizontal="center" vertical="center" wrapText="1"/>
    </xf>
    <xf numFmtId="44" fontId="2" fillId="2" borderId="14" xfId="1" applyFont="1" applyFill="1" applyBorder="1" applyAlignment="1" applyProtection="1">
      <alignment vertical="center"/>
    </xf>
    <xf numFmtId="3" fontId="6" fillId="2" borderId="14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44" fontId="1" fillId="2" borderId="15" xfId="1" applyFont="1" applyFill="1" applyBorder="1" applyAlignment="1" applyProtection="1">
      <alignment vertical="center" wrapText="1"/>
    </xf>
    <xf numFmtId="44" fontId="3" fillId="6" borderId="13" xfId="1" applyFont="1" applyFill="1" applyBorder="1" applyAlignment="1" applyProtection="1">
      <alignment vertical="center"/>
    </xf>
    <xf numFmtId="44" fontId="5" fillId="6" borderId="16" xfId="0" applyNumberFormat="1" applyFont="1" applyFill="1" applyBorder="1" applyAlignment="1">
      <alignment vertical="center"/>
    </xf>
    <xf numFmtId="0" fontId="6" fillId="4" borderId="17" xfId="0" applyFont="1" applyFill="1" applyBorder="1" applyAlignment="1">
      <alignment horizontal="center" vertical="center" wrapText="1"/>
    </xf>
    <xf numFmtId="44" fontId="2" fillId="4" borderId="18" xfId="1" applyFont="1" applyFill="1" applyBorder="1" applyAlignment="1">
      <alignment horizontal="center" vertical="center" wrapText="1"/>
    </xf>
    <xf numFmtId="44" fontId="2" fillId="4" borderId="18" xfId="1" applyFont="1" applyFill="1" applyBorder="1" applyAlignment="1" applyProtection="1">
      <alignment vertical="center"/>
    </xf>
    <xf numFmtId="3" fontId="6" fillId="4" borderId="18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44" fontId="1" fillId="4" borderId="19" xfId="1" applyFont="1" applyFill="1" applyBorder="1" applyAlignment="1" applyProtection="1">
      <alignment vertical="center" wrapText="1"/>
    </xf>
    <xf numFmtId="44" fontId="3" fillId="3" borderId="20" xfId="1" applyFont="1" applyFill="1" applyBorder="1" applyAlignment="1" applyProtection="1">
      <alignment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44" fontId="2" fillId="2" borderId="22" xfId="1" applyFont="1" applyFill="1" applyBorder="1" applyAlignment="1">
      <alignment horizontal="center" vertical="center" wrapText="1"/>
    </xf>
    <xf numFmtId="44" fontId="2" fillId="4" borderId="22" xfId="1" applyFont="1" applyFill="1" applyBorder="1" applyAlignment="1">
      <alignment horizontal="center" vertical="center" wrapText="1"/>
    </xf>
    <xf numFmtId="44" fontId="2" fillId="2" borderId="22" xfId="1" applyFont="1" applyFill="1" applyBorder="1" applyAlignment="1">
      <alignment vertical="center" wrapText="1"/>
    </xf>
    <xf numFmtId="44" fontId="2" fillId="4" borderId="22" xfId="1" applyFont="1" applyFill="1" applyBorder="1" applyAlignment="1" applyProtection="1">
      <alignment vertical="center"/>
    </xf>
    <xf numFmtId="44" fontId="2" fillId="2" borderId="22" xfId="1" applyFont="1" applyFill="1" applyBorder="1" applyAlignment="1" applyProtection="1">
      <alignment vertical="center"/>
    </xf>
    <xf numFmtId="3" fontId="6" fillId="2" borderId="22" xfId="0" applyNumberFormat="1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/>
    </xf>
    <xf numFmtId="3" fontId="2" fillId="4" borderId="22" xfId="0" applyNumberFormat="1" applyFont="1" applyFill="1" applyBorder="1" applyAlignment="1">
      <alignment horizontal="center" vertical="center"/>
    </xf>
    <xf numFmtId="44" fontId="1" fillId="2" borderId="23" xfId="1" applyFont="1" applyFill="1" applyBorder="1" applyAlignment="1" applyProtection="1">
      <alignment vertical="center" wrapText="1"/>
    </xf>
    <xf numFmtId="44" fontId="1" fillId="4" borderId="23" xfId="1" applyFont="1" applyFill="1" applyBorder="1" applyAlignment="1" applyProtection="1">
      <alignment vertical="center" wrapText="1"/>
    </xf>
    <xf numFmtId="44" fontId="3" fillId="6" borderId="24" xfId="1" applyFont="1" applyFill="1" applyBorder="1" applyAlignment="1" applyProtection="1">
      <alignment vertical="center"/>
    </xf>
    <xf numFmtId="44" fontId="3" fillId="3" borderId="24" xfId="1" applyFont="1" applyFill="1" applyBorder="1" applyAlignment="1" applyProtection="1">
      <alignment vertical="center"/>
    </xf>
    <xf numFmtId="165" fontId="2" fillId="6" borderId="22" xfId="0" applyNumberFormat="1" applyFont="1" applyFill="1" applyBorder="1" applyAlignment="1">
      <alignment horizontal="center" vertical="center" wrapText="1"/>
    </xf>
    <xf numFmtId="44" fontId="3" fillId="3" borderId="22" xfId="1" applyFont="1" applyFill="1" applyBorder="1" applyAlignment="1">
      <alignment horizontal="center" vertical="center"/>
    </xf>
    <xf numFmtId="44" fontId="5" fillId="6" borderId="25" xfId="0" applyNumberFormat="1" applyFont="1" applyFill="1" applyBorder="1" applyAlignment="1">
      <alignment vertical="center"/>
    </xf>
    <xf numFmtId="44" fontId="5" fillId="3" borderId="25" xfId="0" applyNumberFormat="1" applyFont="1" applyFill="1" applyBorder="1" applyAlignment="1">
      <alignment vertical="center"/>
    </xf>
    <xf numFmtId="44" fontId="2" fillId="2" borderId="14" xfId="1" applyFont="1" applyFill="1" applyBorder="1" applyAlignment="1">
      <alignment vertical="center" wrapText="1"/>
    </xf>
    <xf numFmtId="44" fontId="2" fillId="2" borderId="14" xfId="1" applyFont="1" applyFill="1" applyBorder="1" applyAlignment="1" applyProtection="1">
      <alignment vertical="center" wrapText="1"/>
    </xf>
    <xf numFmtId="44" fontId="2" fillId="2" borderId="14" xfId="1" applyFont="1" applyFill="1" applyBorder="1" applyAlignment="1">
      <alignment vertical="center"/>
    </xf>
    <xf numFmtId="0" fontId="1" fillId="4" borderId="17" xfId="0" applyFont="1" applyFill="1" applyBorder="1" applyAlignment="1">
      <alignment horizontal="center" vertical="center" wrapText="1"/>
    </xf>
    <xf numFmtId="44" fontId="2" fillId="4" borderId="18" xfId="1" applyFont="1" applyFill="1" applyBorder="1" applyAlignment="1">
      <alignment vertical="center" wrapText="1"/>
    </xf>
    <xf numFmtId="44" fontId="2" fillId="4" borderId="18" xfId="1" applyFont="1" applyFill="1" applyBorder="1" applyAlignment="1">
      <alignment vertical="center"/>
    </xf>
    <xf numFmtId="3" fontId="1" fillId="4" borderId="18" xfId="0" applyNumberFormat="1" applyFont="1" applyFill="1" applyBorder="1" applyAlignment="1">
      <alignment horizontal="center" vertical="center"/>
    </xf>
    <xf numFmtId="165" fontId="2" fillId="4" borderId="18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44" fontId="2" fillId="4" borderId="22" xfId="1" applyFont="1" applyFill="1" applyBorder="1" applyAlignment="1">
      <alignment vertical="center" wrapText="1"/>
    </xf>
    <xf numFmtId="44" fontId="2" fillId="2" borderId="22" xfId="1" applyFont="1" applyFill="1" applyBorder="1" applyAlignment="1" applyProtection="1">
      <alignment vertical="center" wrapText="1"/>
    </xf>
    <xf numFmtId="44" fontId="2" fillId="2" borderId="22" xfId="1" applyFont="1" applyFill="1" applyBorder="1" applyAlignment="1">
      <alignment vertical="center"/>
    </xf>
    <xf numFmtId="44" fontId="2" fillId="4" borderId="22" xfId="1" applyFont="1" applyFill="1" applyBorder="1" applyAlignment="1">
      <alignment vertical="center"/>
    </xf>
    <xf numFmtId="3" fontId="1" fillId="2" borderId="22" xfId="0" applyNumberFormat="1" applyFont="1" applyFill="1" applyBorder="1" applyAlignment="1">
      <alignment horizontal="center" vertical="center"/>
    </xf>
    <xf numFmtId="3" fontId="1" fillId="4" borderId="22" xfId="0" applyNumberFormat="1" applyFont="1" applyFill="1" applyBorder="1" applyAlignment="1">
      <alignment horizontal="center" vertical="center"/>
    </xf>
    <xf numFmtId="165" fontId="2" fillId="2" borderId="22" xfId="0" applyNumberFormat="1" applyFont="1" applyFill="1" applyBorder="1" applyAlignment="1">
      <alignment horizontal="center" vertical="center"/>
    </xf>
    <xf numFmtId="165" fontId="2" fillId="4" borderId="22" xfId="0" applyNumberFormat="1" applyFont="1" applyFill="1" applyBorder="1" applyAlignment="1">
      <alignment horizontal="center" vertical="center"/>
    </xf>
    <xf numFmtId="44" fontId="2" fillId="6" borderId="13" xfId="1" applyFont="1" applyFill="1" applyBorder="1" applyAlignment="1">
      <alignment vertical="center"/>
    </xf>
    <xf numFmtId="44" fontId="2" fillId="3" borderId="20" xfId="1" applyFont="1" applyFill="1" applyBorder="1" applyAlignment="1">
      <alignment vertical="center"/>
    </xf>
    <xf numFmtId="44" fontId="3" fillId="3" borderId="25" xfId="1" applyFont="1" applyFill="1" applyBorder="1" applyAlignment="1">
      <alignment vertical="center"/>
    </xf>
    <xf numFmtId="44" fontId="2" fillId="6" borderId="24" xfId="1" applyFont="1" applyFill="1" applyBorder="1" applyAlignment="1">
      <alignment vertical="center"/>
    </xf>
    <xf numFmtId="44" fontId="2" fillId="3" borderId="24" xfId="1" applyFont="1" applyFill="1" applyBorder="1" applyAlignment="1">
      <alignment vertical="center"/>
    </xf>
    <xf numFmtId="44" fontId="1" fillId="2" borderId="26" xfId="1" applyFont="1" applyFill="1" applyBorder="1" applyAlignment="1">
      <alignment vertical="center" wrapText="1"/>
    </xf>
    <xf numFmtId="44" fontId="1" fillId="2" borderId="23" xfId="1" applyFont="1" applyFill="1" applyBorder="1" applyAlignment="1">
      <alignment vertical="center" wrapText="1"/>
    </xf>
    <xf numFmtId="44" fontId="1" fillId="4" borderId="23" xfId="1" applyFont="1" applyFill="1" applyBorder="1" applyAlignment="1">
      <alignment vertical="center" wrapText="1"/>
    </xf>
    <xf numFmtId="44" fontId="3" fillId="6" borderId="22" xfId="1" applyFont="1" applyFill="1" applyBorder="1" applyAlignment="1">
      <alignment horizontal="center" vertical="center"/>
    </xf>
    <xf numFmtId="44" fontId="2" fillId="2" borderId="27" xfId="1" applyFont="1" applyFill="1" applyBorder="1" applyAlignment="1">
      <alignment horizontal="center" vertical="center" wrapText="1"/>
    </xf>
    <xf numFmtId="44" fontId="2" fillId="2" borderId="28" xfId="1" applyFont="1" applyFill="1" applyBorder="1" applyAlignment="1">
      <alignment horizontal="center" vertical="center" wrapText="1"/>
    </xf>
    <xf numFmtId="44" fontId="2" fillId="2" borderId="28" xfId="1" applyFont="1" applyFill="1" applyBorder="1" applyAlignment="1">
      <alignment vertical="center" wrapText="1"/>
    </xf>
    <xf numFmtId="44" fontId="2" fillId="4" borderId="28" xfId="1" applyFont="1" applyFill="1" applyBorder="1" applyAlignment="1" applyProtection="1">
      <alignment vertical="center"/>
    </xf>
    <xf numFmtId="44" fontId="2" fillId="4" borderId="29" xfId="1" applyFont="1" applyFill="1" applyBorder="1" applyAlignment="1" applyProtection="1">
      <alignment vertical="center"/>
    </xf>
    <xf numFmtId="0" fontId="1" fillId="7" borderId="30" xfId="0" applyFont="1" applyFill="1" applyBorder="1" applyAlignment="1">
      <alignment horizontal="center" vertical="center" wrapText="1"/>
    </xf>
    <xf numFmtId="44" fontId="2" fillId="2" borderId="31" xfId="1" applyFont="1" applyFill="1" applyBorder="1" applyAlignment="1" applyProtection="1">
      <alignment vertical="center"/>
    </xf>
    <xf numFmtId="44" fontId="2" fillId="2" borderId="21" xfId="1" applyFont="1" applyFill="1" applyBorder="1" applyAlignment="1" applyProtection="1">
      <alignment vertical="center"/>
    </xf>
    <xf numFmtId="44" fontId="2" fillId="4" borderId="21" xfId="1" applyFont="1" applyFill="1" applyBorder="1" applyAlignment="1" applyProtection="1">
      <alignment vertical="center"/>
    </xf>
    <xf numFmtId="44" fontId="2" fillId="2" borderId="13" xfId="1" applyFont="1" applyFill="1" applyBorder="1" applyAlignment="1">
      <alignment vertical="center"/>
    </xf>
    <xf numFmtId="44" fontId="2" fillId="2" borderId="15" xfId="1" applyFont="1" applyFill="1" applyBorder="1" applyAlignment="1" applyProtection="1">
      <alignment vertical="center" wrapText="1"/>
    </xf>
    <xf numFmtId="44" fontId="2" fillId="2" borderId="23" xfId="1" applyFont="1" applyFill="1" applyBorder="1" applyAlignment="1" applyProtection="1">
      <alignment vertical="center" wrapText="1"/>
    </xf>
    <xf numFmtId="44" fontId="2" fillId="4" borderId="28" xfId="1" applyFont="1" applyFill="1" applyBorder="1" applyAlignment="1">
      <alignment vertical="center" wrapText="1"/>
    </xf>
    <xf numFmtId="44" fontId="0" fillId="0" borderId="33" xfId="1" applyFont="1" applyBorder="1" applyAlignment="1">
      <alignment horizontal="center"/>
    </xf>
    <xf numFmtId="44" fontId="2" fillId="6" borderId="34" xfId="1" applyFont="1" applyFill="1" applyBorder="1" applyAlignment="1">
      <alignment vertical="center"/>
    </xf>
    <xf numFmtId="44" fontId="2" fillId="6" borderId="25" xfId="1" applyFont="1" applyFill="1" applyBorder="1" applyAlignment="1">
      <alignment vertical="center"/>
    </xf>
    <xf numFmtId="44" fontId="2" fillId="6" borderId="35" xfId="1" applyFont="1" applyFill="1" applyBorder="1" applyAlignment="1">
      <alignment vertical="center"/>
    </xf>
    <xf numFmtId="44" fontId="2" fillId="2" borderId="27" xfId="1" applyFont="1" applyFill="1" applyBorder="1" applyAlignment="1" applyProtection="1">
      <alignment vertical="center" wrapText="1"/>
    </xf>
    <xf numFmtId="44" fontId="2" fillId="2" borderId="28" xfId="1" applyFont="1" applyFill="1" applyBorder="1" applyAlignment="1" applyProtection="1">
      <alignment vertical="center" wrapText="1"/>
    </xf>
    <xf numFmtId="44" fontId="2" fillId="2" borderId="24" xfId="1" applyFont="1" applyFill="1" applyBorder="1" applyAlignment="1">
      <alignment vertical="center"/>
    </xf>
    <xf numFmtId="44" fontId="2" fillId="4" borderId="23" xfId="1" applyFont="1" applyFill="1" applyBorder="1" applyAlignment="1">
      <alignment vertical="center" wrapText="1"/>
    </xf>
    <xf numFmtId="0" fontId="1" fillId="7" borderId="36" xfId="0" applyFont="1" applyFill="1" applyBorder="1" applyAlignment="1">
      <alignment horizontal="center" vertical="center" wrapText="1"/>
    </xf>
    <xf numFmtId="0" fontId="0" fillId="9" borderId="1" xfId="0" applyFill="1" applyBorder="1"/>
    <xf numFmtId="164" fontId="15" fillId="10" borderId="0" xfId="2" applyFont="1" applyFill="1"/>
    <xf numFmtId="44" fontId="15" fillId="10" borderId="0" xfId="1" applyFont="1" applyFill="1"/>
    <xf numFmtId="0" fontId="0" fillId="8" borderId="32" xfId="0" applyFill="1" applyBorder="1" applyAlignment="1">
      <alignment wrapText="1"/>
    </xf>
    <xf numFmtId="44" fontId="0" fillId="8" borderId="1" xfId="1" applyFont="1" applyFill="1" applyBorder="1" applyAlignment="1">
      <alignment horizontal="center"/>
    </xf>
    <xf numFmtId="44" fontId="0" fillId="8" borderId="32" xfId="1" applyFont="1" applyFill="1" applyBorder="1" applyAlignment="1">
      <alignment horizontal="center"/>
    </xf>
    <xf numFmtId="9" fontId="0" fillId="11" borderId="10" xfId="0" applyNumberFormat="1" applyFill="1" applyBorder="1" applyAlignment="1">
      <alignment horizontal="left" wrapText="1"/>
    </xf>
    <xf numFmtId="164" fontId="0" fillId="11" borderId="10" xfId="2" applyFont="1" applyFill="1" applyBorder="1" applyAlignment="1">
      <alignment horizontal="center"/>
    </xf>
    <xf numFmtId="44" fontId="2" fillId="4" borderId="24" xfId="1" applyFont="1" applyFill="1" applyBorder="1" applyAlignment="1" applyProtection="1">
      <alignment vertical="center"/>
    </xf>
    <xf numFmtId="44" fontId="0" fillId="0" borderId="3" xfId="1" applyFont="1" applyBorder="1" applyAlignment="1">
      <alignment horizontal="center"/>
    </xf>
    <xf numFmtId="164" fontId="0" fillId="0" borderId="0" xfId="2" applyFont="1" applyFill="1" applyAlignment="1">
      <alignment horizontal="left"/>
    </xf>
    <xf numFmtId="0" fontId="0" fillId="8" borderId="1" xfId="0" applyFill="1" applyBorder="1" applyAlignment="1">
      <alignment wrapText="1"/>
    </xf>
    <xf numFmtId="164" fontId="0" fillId="8" borderId="1" xfId="0" applyNumberFormat="1" applyFill="1" applyBorder="1" applyAlignment="1">
      <alignment horizontal="center"/>
    </xf>
    <xf numFmtId="9" fontId="0" fillId="11" borderId="3" xfId="0" applyNumberFormat="1" applyFill="1" applyBorder="1" applyAlignment="1">
      <alignment horizontal="left"/>
    </xf>
    <xf numFmtId="164" fontId="0" fillId="11" borderId="3" xfId="2" applyFont="1" applyFill="1" applyBorder="1" applyAlignment="1">
      <alignment horizontal="center"/>
    </xf>
    <xf numFmtId="0" fontId="0" fillId="9" borderId="10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</cellXfs>
  <cellStyles count="3">
    <cellStyle name="Moeda" xfId="1" builtinId="4"/>
    <cellStyle name="Moeda 2" xfId="2" xr:uid="{38929799-53A5-4DB1-98B5-127DFEA58BB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28</xdr:row>
      <xdr:rowOff>0</xdr:rowOff>
    </xdr:from>
    <xdr:to>
      <xdr:col>2</xdr:col>
      <xdr:colOff>95250</xdr:colOff>
      <xdr:row>31</xdr:row>
      <xdr:rowOff>0</xdr:rowOff>
    </xdr:to>
    <xdr:sp macro="" textlink="">
      <xdr:nvSpPr>
        <xdr:cNvPr id="2" name="Chave Direita 1">
          <a:extLst>
            <a:ext uri="{FF2B5EF4-FFF2-40B4-BE49-F238E27FC236}">
              <a16:creationId xmlns:a16="http://schemas.microsoft.com/office/drawing/2014/main" id="{2AF8812B-A3D3-413F-B30B-121B73725422}"/>
            </a:ext>
          </a:extLst>
        </xdr:cNvPr>
        <xdr:cNvSpPr/>
      </xdr:nvSpPr>
      <xdr:spPr>
        <a:xfrm>
          <a:off x="3971925" y="6229350"/>
          <a:ext cx="85725" cy="571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tabSelected="1" zoomScaleNormal="100" workbookViewId="0">
      <selection activeCell="B9" sqref="B9"/>
    </sheetView>
  </sheetViews>
  <sheetFormatPr defaultColWidth="9.109375" defaultRowHeight="11.4" x14ac:dyDescent="0.25"/>
  <cols>
    <col min="1" max="1" width="28" style="1" customWidth="1"/>
    <col min="2" max="17" width="12.6640625" style="1" customWidth="1"/>
    <col min="18" max="18" width="9.88671875" style="1" bestFit="1" customWidth="1"/>
    <col min="19" max="16384" width="9.109375" style="1"/>
  </cols>
  <sheetData>
    <row r="1" spans="1:17" ht="6.75" customHeight="1" x14ac:dyDescent="0.25"/>
    <row r="2" spans="1:17" ht="15.6" x14ac:dyDescent="0.3">
      <c r="A2" s="4" t="s">
        <v>29</v>
      </c>
    </row>
    <row r="3" spans="1:17" ht="15.6" x14ac:dyDescent="0.3">
      <c r="A3" s="4" t="s">
        <v>32</v>
      </c>
    </row>
    <row r="4" spans="1:17" ht="11.25" customHeight="1" x14ac:dyDescent="0.3">
      <c r="A4" s="4"/>
    </row>
    <row r="5" spans="1:17" ht="15.6" x14ac:dyDescent="0.3">
      <c r="A5" s="7" t="s">
        <v>31</v>
      </c>
    </row>
    <row r="6" spans="1:17" ht="13.5" customHeight="1" x14ac:dyDescent="0.3">
      <c r="A6" s="4"/>
    </row>
    <row r="7" spans="1:17" ht="12" x14ac:dyDescent="0.25">
      <c r="A7" s="43" t="s">
        <v>38</v>
      </c>
    </row>
    <row r="9" spans="1:17" s="2" customFormat="1" ht="75" customHeight="1" thickBot="1" x14ac:dyDescent="0.3">
      <c r="A9" s="8" t="s">
        <v>7</v>
      </c>
      <c r="B9" s="9" t="s">
        <v>13</v>
      </c>
      <c r="C9" s="9" t="s">
        <v>0</v>
      </c>
      <c r="D9" s="9" t="s">
        <v>14</v>
      </c>
      <c r="E9" s="9" t="s">
        <v>15</v>
      </c>
      <c r="F9" s="9" t="s">
        <v>16</v>
      </c>
      <c r="G9" s="9" t="s">
        <v>1</v>
      </c>
      <c r="H9" s="9" t="s">
        <v>2</v>
      </c>
      <c r="I9" s="9" t="s">
        <v>3</v>
      </c>
      <c r="J9" s="9" t="s">
        <v>26</v>
      </c>
      <c r="K9" s="9" t="s">
        <v>4</v>
      </c>
      <c r="L9" s="9" t="s">
        <v>5</v>
      </c>
      <c r="M9" s="9" t="s">
        <v>6</v>
      </c>
      <c r="N9" s="9" t="s">
        <v>33</v>
      </c>
      <c r="O9" s="10" t="s">
        <v>17</v>
      </c>
      <c r="P9" s="10" t="s">
        <v>18</v>
      </c>
      <c r="Q9" s="10" t="s">
        <v>19</v>
      </c>
    </row>
    <row r="10" spans="1:17" ht="20.100000000000001" customHeight="1" x14ac:dyDescent="0.25">
      <c r="A10" s="5" t="s">
        <v>25</v>
      </c>
      <c r="B10" s="44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1">
        <v>0</v>
      </c>
      <c r="P10" s="61">
        <v>0</v>
      </c>
      <c r="Q10" s="53">
        <v>0</v>
      </c>
    </row>
    <row r="11" spans="1:17" ht="20.100000000000001" customHeight="1" x14ac:dyDescent="0.25">
      <c r="A11" s="6" t="s">
        <v>41</v>
      </c>
      <c r="B11" s="45">
        <v>345.13</v>
      </c>
      <c r="C11" s="62">
        <v>304.27999999999997</v>
      </c>
      <c r="D11" s="62">
        <v>353.58</v>
      </c>
      <c r="E11" s="62">
        <v>509.16</v>
      </c>
      <c r="F11" s="62">
        <v>353.58</v>
      </c>
      <c r="G11" s="62">
        <v>509.16</v>
      </c>
      <c r="H11" s="62">
        <v>425.42</v>
      </c>
      <c r="I11" s="62">
        <v>425.42</v>
      </c>
      <c r="J11" s="62">
        <v>769.14</v>
      </c>
      <c r="K11" s="62">
        <v>1177.3599999999999</v>
      </c>
      <c r="L11" s="62">
        <v>769.14</v>
      </c>
      <c r="M11" s="62">
        <v>769.14</v>
      </c>
      <c r="N11" s="62">
        <v>746.6</v>
      </c>
      <c r="O11" s="63">
        <v>1500.83</v>
      </c>
      <c r="P11" s="63">
        <v>2501.39</v>
      </c>
      <c r="Q11" s="54">
        <v>3001.67</v>
      </c>
    </row>
    <row r="12" spans="1:17" ht="20.100000000000001" customHeight="1" x14ac:dyDescent="0.25">
      <c r="A12" s="6" t="s">
        <v>9</v>
      </c>
      <c r="B12" s="45">
        <v>582.83000000000004</v>
      </c>
      <c r="C12" s="62">
        <v>582.83000000000004</v>
      </c>
      <c r="D12" s="62">
        <v>619.80999999999995</v>
      </c>
      <c r="E12" s="62">
        <v>774.76</v>
      </c>
      <c r="F12" s="62">
        <v>619.80999999999995</v>
      </c>
      <c r="G12" s="62">
        <v>774.76</v>
      </c>
      <c r="H12" s="62">
        <v>684.37</v>
      </c>
      <c r="I12" s="62">
        <v>684.37</v>
      </c>
      <c r="J12" s="62">
        <v>826.41</v>
      </c>
      <c r="K12" s="62">
        <v>1559.13</v>
      </c>
      <c r="L12" s="62">
        <v>1062.72</v>
      </c>
      <c r="M12" s="62">
        <v>1559.13</v>
      </c>
      <c r="N12" s="62">
        <v>973.62</v>
      </c>
      <c r="O12" s="63">
        <v>592.53</v>
      </c>
      <c r="P12" s="63">
        <v>988.36</v>
      </c>
      <c r="Q12" s="54">
        <v>1185.07</v>
      </c>
    </row>
    <row r="13" spans="1:17" ht="20.100000000000001" customHeight="1" x14ac:dyDescent="0.25">
      <c r="A13" s="6" t="s">
        <v>10</v>
      </c>
      <c r="B13" s="45">
        <v>712.04</v>
      </c>
      <c r="C13" s="62">
        <v>752.89</v>
      </c>
      <c r="D13" s="62">
        <v>666.61</v>
      </c>
      <c r="E13" s="62">
        <v>356.08</v>
      </c>
      <c r="F13" s="62">
        <v>666.61</v>
      </c>
      <c r="G13" s="62">
        <v>356.08</v>
      </c>
      <c r="H13" s="62">
        <v>530.21</v>
      </c>
      <c r="I13" s="62">
        <v>530.21</v>
      </c>
      <c r="J13" s="64">
        <v>44.45</v>
      </c>
      <c r="K13" s="64"/>
      <c r="L13" s="62"/>
      <c r="M13" s="64"/>
      <c r="N13" s="64"/>
      <c r="O13" s="65"/>
      <c r="P13" s="65"/>
      <c r="Q13" s="55"/>
    </row>
    <row r="14" spans="1:17" ht="20.100000000000001" customHeight="1" x14ac:dyDescent="0.25">
      <c r="A14" s="6" t="s">
        <v>39</v>
      </c>
      <c r="B14" s="45"/>
      <c r="C14" s="62"/>
      <c r="D14" s="62"/>
      <c r="E14" s="62"/>
      <c r="F14" s="62"/>
      <c r="G14" s="62">
        <v>253.25</v>
      </c>
      <c r="H14" s="62"/>
      <c r="I14" s="62"/>
      <c r="J14" s="64"/>
      <c r="K14" s="64"/>
      <c r="L14" s="62">
        <v>356.78</v>
      </c>
      <c r="M14" s="64"/>
      <c r="N14" s="64"/>
      <c r="O14" s="65"/>
      <c r="P14" s="65"/>
      <c r="Q14" s="55"/>
    </row>
    <row r="15" spans="1:17" ht="20.100000000000001" customHeight="1" x14ac:dyDescent="0.25">
      <c r="A15" s="6" t="s">
        <v>34</v>
      </c>
      <c r="B15" s="45"/>
      <c r="C15" s="62"/>
      <c r="D15" s="62"/>
      <c r="E15" s="62"/>
      <c r="F15" s="62"/>
      <c r="G15" s="62"/>
      <c r="H15" s="62"/>
      <c r="I15" s="62"/>
      <c r="J15" s="64"/>
      <c r="K15" s="64"/>
      <c r="L15" s="62"/>
      <c r="M15" s="64"/>
      <c r="N15" s="64"/>
      <c r="O15" s="65">
        <f>O16/2</f>
        <v>1323.2550000000001</v>
      </c>
      <c r="P15" s="65">
        <f t="shared" ref="P15:Q15" si="0">P16/2</f>
        <v>2205.4250000000002</v>
      </c>
      <c r="Q15" s="55">
        <f t="shared" si="0"/>
        <v>2646.51</v>
      </c>
    </row>
    <row r="16" spans="1:17" ht="20.100000000000001" customHeight="1" x14ac:dyDescent="0.25">
      <c r="A16" s="6" t="s">
        <v>35</v>
      </c>
      <c r="B16" s="106"/>
      <c r="C16" s="107"/>
      <c r="D16" s="107"/>
      <c r="E16" s="107"/>
      <c r="F16" s="107"/>
      <c r="G16" s="107"/>
      <c r="H16" s="107"/>
      <c r="I16" s="107"/>
      <c r="J16" s="108"/>
      <c r="K16" s="108"/>
      <c r="L16" s="107"/>
      <c r="M16" s="108"/>
      <c r="N16" s="108"/>
      <c r="O16" s="109">
        <v>2646.51</v>
      </c>
      <c r="P16" s="109">
        <v>4410.8500000000004</v>
      </c>
      <c r="Q16" s="110">
        <v>5293.02</v>
      </c>
    </row>
    <row r="17" spans="1:18" ht="20.100000000000001" customHeight="1" thickBot="1" x14ac:dyDescent="0.3">
      <c r="A17" s="127" t="s">
        <v>48</v>
      </c>
      <c r="B17" s="106">
        <v>392.81</v>
      </c>
      <c r="C17" s="107">
        <v>785.67</v>
      </c>
      <c r="D17" s="107">
        <v>392.81</v>
      </c>
      <c r="E17" s="107">
        <v>392.81</v>
      </c>
      <c r="F17" s="107">
        <v>392.81</v>
      </c>
      <c r="G17" s="107">
        <v>785.67</v>
      </c>
      <c r="H17" s="107">
        <v>785.67</v>
      </c>
      <c r="I17" s="107">
        <v>785.67</v>
      </c>
      <c r="J17" s="108">
        <v>785.67</v>
      </c>
      <c r="K17" s="108">
        <v>785.67</v>
      </c>
      <c r="L17" s="107">
        <v>785.67</v>
      </c>
      <c r="M17" s="108">
        <v>392.81</v>
      </c>
      <c r="N17" s="108">
        <v>785.67</v>
      </c>
      <c r="O17" s="109">
        <v>785.67</v>
      </c>
      <c r="P17" s="109">
        <v>785.67</v>
      </c>
      <c r="Q17" s="110">
        <v>785.67</v>
      </c>
    </row>
    <row r="18" spans="1:18" ht="20.100000000000001" customHeight="1" x14ac:dyDescent="0.25">
      <c r="A18" s="111" t="s">
        <v>11</v>
      </c>
      <c r="B18" s="112">
        <f>SUM(B11:B17)</f>
        <v>2032.81</v>
      </c>
      <c r="C18" s="113">
        <f t="shared" ref="C18:N18" si="1">SUM(C11:C17)</f>
        <v>2425.67</v>
      </c>
      <c r="D18" s="113">
        <f t="shared" si="1"/>
        <v>2032.81</v>
      </c>
      <c r="E18" s="113">
        <f t="shared" si="1"/>
        <v>2032.81</v>
      </c>
      <c r="F18" s="113">
        <f t="shared" si="1"/>
        <v>2032.81</v>
      </c>
      <c r="G18" s="113">
        <f t="shared" si="1"/>
        <v>2678.92</v>
      </c>
      <c r="H18" s="113">
        <f t="shared" si="1"/>
        <v>2425.67</v>
      </c>
      <c r="I18" s="113">
        <f t="shared" si="1"/>
        <v>2425.67</v>
      </c>
      <c r="J18" s="113">
        <f t="shared" si="1"/>
        <v>2425.67</v>
      </c>
      <c r="K18" s="113">
        <f t="shared" si="1"/>
        <v>3522.16</v>
      </c>
      <c r="L18" s="113">
        <f t="shared" si="1"/>
        <v>2974.3100000000004</v>
      </c>
      <c r="M18" s="113">
        <f t="shared" si="1"/>
        <v>2721.08</v>
      </c>
      <c r="N18" s="112">
        <f t="shared" si="1"/>
        <v>2505.89</v>
      </c>
      <c r="O18" s="114" t="e">
        <f>SUM(O11:O14,O17)+((O15*O20)+(O16*O21))/O19</f>
        <v>#DIV/0!</v>
      </c>
      <c r="P18" s="114" t="e">
        <f t="shared" ref="P18:Q18" si="2">SUM(P11:P14,P17)+((P15*P20)+(P16*P21))/P19</f>
        <v>#DIV/0!</v>
      </c>
      <c r="Q18" s="114" t="e">
        <f t="shared" si="2"/>
        <v>#DIV/0!</v>
      </c>
    </row>
    <row r="19" spans="1:18" ht="20.100000000000001" customHeight="1" x14ac:dyDescent="0.25">
      <c r="A19" s="6" t="s">
        <v>24</v>
      </c>
      <c r="B19" s="47">
        <v>0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8">
        <v>0</v>
      </c>
      <c r="P19" s="68">
        <v>0</v>
      </c>
      <c r="Q19" s="56">
        <v>0</v>
      </c>
    </row>
    <row r="20" spans="1:18" ht="22.8" x14ac:dyDescent="0.25">
      <c r="A20" s="6" t="s">
        <v>27</v>
      </c>
      <c r="B20" s="48">
        <f>IF(B19&lt;=3,B19,3)</f>
        <v>0</v>
      </c>
      <c r="C20" s="69">
        <f t="shared" ref="C20:N20" si="3">IF(C19&lt;=3,C19,3)</f>
        <v>0</v>
      </c>
      <c r="D20" s="69">
        <f t="shared" si="3"/>
        <v>0</v>
      </c>
      <c r="E20" s="69">
        <f t="shared" si="3"/>
        <v>0</v>
      </c>
      <c r="F20" s="69">
        <f t="shared" si="3"/>
        <v>0</v>
      </c>
      <c r="G20" s="69">
        <f t="shared" si="3"/>
        <v>0</v>
      </c>
      <c r="H20" s="69">
        <f t="shared" si="3"/>
        <v>0</v>
      </c>
      <c r="I20" s="69">
        <f t="shared" si="3"/>
        <v>0</v>
      </c>
      <c r="J20" s="69">
        <f t="shared" si="3"/>
        <v>0</v>
      </c>
      <c r="K20" s="69">
        <f t="shared" si="3"/>
        <v>0</v>
      </c>
      <c r="L20" s="69">
        <f t="shared" si="3"/>
        <v>0</v>
      </c>
      <c r="M20" s="69">
        <f t="shared" si="3"/>
        <v>0</v>
      </c>
      <c r="N20" s="69">
        <f t="shared" si="3"/>
        <v>0</v>
      </c>
      <c r="O20" s="70">
        <f>IF(O19&lt;=4,O19,4)</f>
        <v>0</v>
      </c>
      <c r="P20" s="70">
        <f t="shared" ref="P20:Q20" si="4">IF(P19&lt;=4,P19,4)</f>
        <v>0</v>
      </c>
      <c r="Q20" s="57">
        <f t="shared" si="4"/>
        <v>0</v>
      </c>
    </row>
    <row r="21" spans="1:18" ht="22.8" x14ac:dyDescent="0.25">
      <c r="A21" s="6" t="s">
        <v>28</v>
      </c>
      <c r="B21" s="49">
        <f>IF(B19=12,B19-3,B19-B20)</f>
        <v>0</v>
      </c>
      <c r="C21" s="69">
        <f t="shared" ref="C21:N21" si="5">IF(C19=12,C19-3,C19-C20)</f>
        <v>0</v>
      </c>
      <c r="D21" s="69">
        <f t="shared" si="5"/>
        <v>0</v>
      </c>
      <c r="E21" s="69">
        <f t="shared" si="5"/>
        <v>0</v>
      </c>
      <c r="F21" s="69">
        <f t="shared" si="5"/>
        <v>0</v>
      </c>
      <c r="G21" s="69">
        <f t="shared" si="5"/>
        <v>0</v>
      </c>
      <c r="H21" s="69">
        <f t="shared" si="5"/>
        <v>0</v>
      </c>
      <c r="I21" s="69">
        <f t="shared" si="5"/>
        <v>0</v>
      </c>
      <c r="J21" s="69">
        <f t="shared" si="5"/>
        <v>0</v>
      </c>
      <c r="K21" s="69">
        <f t="shared" si="5"/>
        <v>0</v>
      </c>
      <c r="L21" s="69">
        <f t="shared" si="5"/>
        <v>0</v>
      </c>
      <c r="M21" s="69">
        <f t="shared" si="5"/>
        <v>0</v>
      </c>
      <c r="N21" s="69">
        <f t="shared" si="5"/>
        <v>0</v>
      </c>
      <c r="O21" s="70">
        <f>IF(O19=12,O19-4,O19-O20)</f>
        <v>0</v>
      </c>
      <c r="P21" s="70">
        <f t="shared" ref="P21:Q21" si="6">IF(P19=12,P19-4,P19-P20)</f>
        <v>0</v>
      </c>
      <c r="Q21" s="57">
        <f t="shared" si="6"/>
        <v>0</v>
      </c>
    </row>
    <row r="22" spans="1:18" ht="20.100000000000001" customHeight="1" x14ac:dyDescent="0.25">
      <c r="A22" s="6" t="s">
        <v>22</v>
      </c>
      <c r="B22" s="46">
        <f>B18*B19</f>
        <v>0</v>
      </c>
      <c r="C22" s="66">
        <f t="shared" ref="C22:Q22" si="7">C18*C19</f>
        <v>0</v>
      </c>
      <c r="D22" s="66">
        <f t="shared" si="7"/>
        <v>0</v>
      </c>
      <c r="E22" s="66">
        <f t="shared" si="7"/>
        <v>0</v>
      </c>
      <c r="F22" s="66">
        <f t="shared" si="7"/>
        <v>0</v>
      </c>
      <c r="G22" s="66">
        <f t="shared" si="7"/>
        <v>0</v>
      </c>
      <c r="H22" s="66">
        <f t="shared" si="7"/>
        <v>0</v>
      </c>
      <c r="I22" s="66">
        <f t="shared" si="7"/>
        <v>0</v>
      </c>
      <c r="J22" s="66">
        <f t="shared" si="7"/>
        <v>0</v>
      </c>
      <c r="K22" s="66">
        <f t="shared" si="7"/>
        <v>0</v>
      </c>
      <c r="L22" s="66">
        <f t="shared" si="7"/>
        <v>0</v>
      </c>
      <c r="M22" s="66">
        <f t="shared" si="7"/>
        <v>0</v>
      </c>
      <c r="N22" s="66">
        <f t="shared" si="7"/>
        <v>0</v>
      </c>
      <c r="O22" s="65" t="e">
        <f t="shared" si="7"/>
        <v>#DIV/0!</v>
      </c>
      <c r="P22" s="65" t="e">
        <f t="shared" si="7"/>
        <v>#DIV/0!</v>
      </c>
      <c r="Q22" s="55" t="e">
        <f t="shared" si="7"/>
        <v>#DIV/0!</v>
      </c>
    </row>
    <row r="23" spans="1:18" ht="22.8" x14ac:dyDescent="0.25">
      <c r="A23" s="6" t="s">
        <v>23</v>
      </c>
      <c r="B23" s="46">
        <f>B18/12*B19</f>
        <v>0</v>
      </c>
      <c r="C23" s="66">
        <f t="shared" ref="C23:Q23" si="8">C18/12*C19</f>
        <v>0</v>
      </c>
      <c r="D23" s="66">
        <f t="shared" si="8"/>
        <v>0</v>
      </c>
      <c r="E23" s="66">
        <f t="shared" si="8"/>
        <v>0</v>
      </c>
      <c r="F23" s="66">
        <f t="shared" si="8"/>
        <v>0</v>
      </c>
      <c r="G23" s="66">
        <f t="shared" si="8"/>
        <v>0</v>
      </c>
      <c r="H23" s="66">
        <f t="shared" si="8"/>
        <v>0</v>
      </c>
      <c r="I23" s="66">
        <f t="shared" si="8"/>
        <v>0</v>
      </c>
      <c r="J23" s="66">
        <f t="shared" si="8"/>
        <v>0</v>
      </c>
      <c r="K23" s="66">
        <f t="shared" si="8"/>
        <v>0</v>
      </c>
      <c r="L23" s="66">
        <f t="shared" si="8"/>
        <v>0</v>
      </c>
      <c r="M23" s="66">
        <f t="shared" si="8"/>
        <v>0</v>
      </c>
      <c r="N23" s="46">
        <f t="shared" si="8"/>
        <v>0</v>
      </c>
      <c r="O23" s="65" t="e">
        <f t="shared" si="8"/>
        <v>#DIV/0!</v>
      </c>
      <c r="P23" s="65" t="e">
        <f t="shared" si="8"/>
        <v>#DIV/0!</v>
      </c>
      <c r="Q23" s="65" t="e">
        <f t="shared" si="8"/>
        <v>#DIV/0!</v>
      </c>
    </row>
    <row r="24" spans="1:18" ht="20.100000000000001" customHeight="1" x14ac:dyDescent="0.25">
      <c r="A24" s="6" t="s">
        <v>12</v>
      </c>
      <c r="B24" s="46">
        <f>IF(B19=12,(B18-B17)/3,0)</f>
        <v>0</v>
      </c>
      <c r="C24" s="66">
        <f t="shared" ref="C24:N24" si="9">IF(C19=12,(C18-C17)/3,0)</f>
        <v>0</v>
      </c>
      <c r="D24" s="66">
        <f t="shared" si="9"/>
        <v>0</v>
      </c>
      <c r="E24" s="66">
        <f t="shared" si="9"/>
        <v>0</v>
      </c>
      <c r="F24" s="66">
        <f t="shared" si="9"/>
        <v>0</v>
      </c>
      <c r="G24" s="66">
        <f t="shared" si="9"/>
        <v>0</v>
      </c>
      <c r="H24" s="66">
        <f t="shared" si="9"/>
        <v>0</v>
      </c>
      <c r="I24" s="66">
        <f t="shared" si="9"/>
        <v>0</v>
      </c>
      <c r="J24" s="66">
        <f t="shared" si="9"/>
        <v>0</v>
      </c>
      <c r="K24" s="66">
        <f t="shared" si="9"/>
        <v>0</v>
      </c>
      <c r="L24" s="66">
        <f t="shared" si="9"/>
        <v>0</v>
      </c>
      <c r="M24" s="66">
        <f t="shared" si="9"/>
        <v>0</v>
      </c>
      <c r="N24" s="46">
        <f t="shared" si="9"/>
        <v>0</v>
      </c>
      <c r="O24" s="65">
        <f>IF(O19=12,(O18-O17)/3,0)</f>
        <v>0</v>
      </c>
      <c r="P24" s="65">
        <f t="shared" ref="P24:Q24" si="10">IF(P19=12,(P18-P17)/3,0)</f>
        <v>0</v>
      </c>
      <c r="Q24" s="65">
        <f t="shared" si="10"/>
        <v>0</v>
      </c>
      <c r="R24" s="18"/>
    </row>
    <row r="25" spans="1:18" ht="20.100000000000001" customHeight="1" x14ac:dyDescent="0.25">
      <c r="A25" s="6" t="s">
        <v>49</v>
      </c>
      <c r="B25" s="46">
        <f>'Cálculo 1º Ano'!B24</f>
        <v>0</v>
      </c>
      <c r="C25" s="66">
        <f>'Cálculo 1º Ano'!C24</f>
        <v>0</v>
      </c>
      <c r="D25" s="66">
        <f>'Cálculo 1º Ano'!D24</f>
        <v>0</v>
      </c>
      <c r="E25" s="66">
        <f>'Cálculo 1º Ano'!E24</f>
        <v>0</v>
      </c>
      <c r="F25" s="66">
        <f>'Cálculo 1º Ano'!F24</f>
        <v>0</v>
      </c>
      <c r="G25" s="66">
        <f>'Cálculo 1º Ano'!G24</f>
        <v>0</v>
      </c>
      <c r="H25" s="66">
        <f>'Cálculo 1º Ano'!H24</f>
        <v>0</v>
      </c>
      <c r="I25" s="66">
        <f>'Cálculo 1º Ano'!I24</f>
        <v>0</v>
      </c>
      <c r="J25" s="66">
        <f>'Cálculo 1º Ano'!J24</f>
        <v>0</v>
      </c>
      <c r="K25" s="66">
        <f>'Cálculo 1º Ano'!K24</f>
        <v>0</v>
      </c>
      <c r="L25" s="66">
        <f>'Cálculo 1º Ano'!L24</f>
        <v>0</v>
      </c>
      <c r="M25" s="66">
        <f>'Cálculo 1º Ano'!M24</f>
        <v>0</v>
      </c>
      <c r="N25" s="66">
        <f>'Cálculo 1º Ano'!N24</f>
        <v>0</v>
      </c>
      <c r="O25" s="65" t="e">
        <f>'Cálculo 1º Ano'!O24</f>
        <v>#DIV/0!</v>
      </c>
      <c r="P25" s="65" t="e">
        <f>'Cálculo 1º Ano'!P24</f>
        <v>#DIV/0!</v>
      </c>
      <c r="Q25" s="65" t="e">
        <f>'Cálculo 1º Ano'!Q24</f>
        <v>#DIV/0!</v>
      </c>
      <c r="R25" s="18"/>
    </row>
    <row r="26" spans="1:18" ht="45.6" x14ac:dyDescent="0.25">
      <c r="A26" s="6" t="s">
        <v>45</v>
      </c>
      <c r="B26" s="46">
        <f t="shared" ref="B26:Q26" si="11">SUM(B22:B25)</f>
        <v>0</v>
      </c>
      <c r="C26" s="66">
        <f t="shared" si="11"/>
        <v>0</v>
      </c>
      <c r="D26" s="66">
        <f t="shared" si="11"/>
        <v>0</v>
      </c>
      <c r="E26" s="66">
        <f t="shared" si="11"/>
        <v>0</v>
      </c>
      <c r="F26" s="66">
        <f t="shared" si="11"/>
        <v>0</v>
      </c>
      <c r="G26" s="66">
        <f t="shared" si="11"/>
        <v>0</v>
      </c>
      <c r="H26" s="66">
        <f t="shared" si="11"/>
        <v>0</v>
      </c>
      <c r="I26" s="66">
        <f t="shared" si="11"/>
        <v>0</v>
      </c>
      <c r="J26" s="66">
        <f t="shared" si="11"/>
        <v>0</v>
      </c>
      <c r="K26" s="66">
        <f t="shared" si="11"/>
        <v>0</v>
      </c>
      <c r="L26" s="66">
        <f t="shared" si="11"/>
        <v>0</v>
      </c>
      <c r="M26" s="66">
        <f t="shared" si="11"/>
        <v>0</v>
      </c>
      <c r="N26" s="66">
        <f t="shared" ref="N26" si="12">SUM(N22:N25)</f>
        <v>0</v>
      </c>
      <c r="O26" s="65" t="e">
        <f t="shared" si="11"/>
        <v>#DIV/0!</v>
      </c>
      <c r="P26" s="65" t="e">
        <f t="shared" si="11"/>
        <v>#DIV/0!</v>
      </c>
      <c r="Q26" s="55" t="e">
        <f t="shared" si="11"/>
        <v>#DIV/0!</v>
      </c>
    </row>
    <row r="27" spans="1:18" ht="46.2" thickBot="1" x14ac:dyDescent="0.3">
      <c r="A27" s="16" t="s">
        <v>46</v>
      </c>
      <c r="B27" s="50">
        <f t="shared" ref="B27:Q27" si="13">(B10)*(B26)</f>
        <v>0</v>
      </c>
      <c r="C27" s="71">
        <f t="shared" si="13"/>
        <v>0</v>
      </c>
      <c r="D27" s="71">
        <f t="shared" si="13"/>
        <v>0</v>
      </c>
      <c r="E27" s="71">
        <f t="shared" si="13"/>
        <v>0</v>
      </c>
      <c r="F27" s="71">
        <f t="shared" si="13"/>
        <v>0</v>
      </c>
      <c r="G27" s="71">
        <f t="shared" si="13"/>
        <v>0</v>
      </c>
      <c r="H27" s="71">
        <f t="shared" si="13"/>
        <v>0</v>
      </c>
      <c r="I27" s="71">
        <f t="shared" si="13"/>
        <v>0</v>
      </c>
      <c r="J27" s="71">
        <f t="shared" si="13"/>
        <v>0</v>
      </c>
      <c r="K27" s="71">
        <f t="shared" si="13"/>
        <v>0</v>
      </c>
      <c r="L27" s="71">
        <f t="shared" si="13"/>
        <v>0</v>
      </c>
      <c r="M27" s="71">
        <f t="shared" si="13"/>
        <v>0</v>
      </c>
      <c r="N27" s="71">
        <f t="shared" ref="N27" si="14">(N10)*(N26)</f>
        <v>0</v>
      </c>
      <c r="O27" s="72" t="e">
        <f t="shared" si="13"/>
        <v>#DIV/0!</v>
      </c>
      <c r="P27" s="72" t="e">
        <f t="shared" si="13"/>
        <v>#DIV/0!</v>
      </c>
      <c r="Q27" s="58" t="e">
        <f t="shared" si="13"/>
        <v>#DIV/0!</v>
      </c>
    </row>
    <row r="28" spans="1:18" ht="20.100000000000001" customHeight="1" x14ac:dyDescent="0.25">
      <c r="A28" s="21" t="s">
        <v>20</v>
      </c>
      <c r="B28" s="51">
        <f>B29/2</f>
        <v>255</v>
      </c>
      <c r="C28" s="73">
        <f t="shared" ref="C28:N28" si="15">C29/2</f>
        <v>240</v>
      </c>
      <c r="D28" s="73">
        <f t="shared" si="15"/>
        <v>337.8</v>
      </c>
      <c r="E28" s="73">
        <f t="shared" si="15"/>
        <v>337.8</v>
      </c>
      <c r="F28" s="73">
        <f t="shared" si="15"/>
        <v>337.8</v>
      </c>
      <c r="G28" s="73">
        <f t="shared" si="15"/>
        <v>373.8</v>
      </c>
      <c r="H28" s="73">
        <f t="shared" si="15"/>
        <v>270</v>
      </c>
      <c r="I28" s="73">
        <f t="shared" si="15"/>
        <v>270</v>
      </c>
      <c r="J28" s="73">
        <f t="shared" si="15"/>
        <v>790.8</v>
      </c>
      <c r="K28" s="73">
        <f t="shared" si="15"/>
        <v>300</v>
      </c>
      <c r="L28" s="73">
        <f t="shared" si="15"/>
        <v>1050</v>
      </c>
      <c r="M28" s="73">
        <f t="shared" si="15"/>
        <v>810</v>
      </c>
      <c r="N28" s="73">
        <f t="shared" si="15"/>
        <v>270</v>
      </c>
      <c r="O28" s="74"/>
      <c r="P28" s="74"/>
      <c r="Q28" s="59"/>
    </row>
    <row r="29" spans="1:18" ht="20.100000000000001" customHeight="1" x14ac:dyDescent="0.25">
      <c r="A29" s="22" t="s">
        <v>21</v>
      </c>
      <c r="B29" s="105">
        <v>510</v>
      </c>
      <c r="C29" s="105">
        <v>480</v>
      </c>
      <c r="D29" s="105">
        <v>675.6</v>
      </c>
      <c r="E29" s="105">
        <v>675.6</v>
      </c>
      <c r="F29" s="105">
        <v>675.6</v>
      </c>
      <c r="G29" s="75">
        <v>747.6</v>
      </c>
      <c r="H29" s="75">
        <v>540</v>
      </c>
      <c r="I29" s="75">
        <v>540</v>
      </c>
      <c r="J29" s="75">
        <v>1581.6</v>
      </c>
      <c r="K29" s="75">
        <v>600</v>
      </c>
      <c r="L29" s="75">
        <v>2100</v>
      </c>
      <c r="M29" s="75">
        <v>1620</v>
      </c>
      <c r="N29" s="75">
        <v>540</v>
      </c>
      <c r="O29" s="76"/>
      <c r="P29" s="76"/>
      <c r="Q29" s="76"/>
    </row>
    <row r="30" spans="1:18" ht="23.4" thickBot="1" x14ac:dyDescent="0.3">
      <c r="A30" s="23" t="s">
        <v>47</v>
      </c>
      <c r="B30" s="52">
        <f t="shared" ref="B30:N30" si="16">((B20*B28)+(B21*B29))*B10</f>
        <v>0</v>
      </c>
      <c r="C30" s="77">
        <f t="shared" si="16"/>
        <v>0</v>
      </c>
      <c r="D30" s="77">
        <f t="shared" si="16"/>
        <v>0</v>
      </c>
      <c r="E30" s="77">
        <f t="shared" si="16"/>
        <v>0</v>
      </c>
      <c r="F30" s="77">
        <f t="shared" si="16"/>
        <v>0</v>
      </c>
      <c r="G30" s="77">
        <f t="shared" si="16"/>
        <v>0</v>
      </c>
      <c r="H30" s="77">
        <f t="shared" si="16"/>
        <v>0</v>
      </c>
      <c r="I30" s="77">
        <f t="shared" si="16"/>
        <v>0</v>
      </c>
      <c r="J30" s="77">
        <f t="shared" si="16"/>
        <v>0</v>
      </c>
      <c r="K30" s="77">
        <f t="shared" si="16"/>
        <v>0</v>
      </c>
      <c r="L30" s="77">
        <f t="shared" si="16"/>
        <v>0</v>
      </c>
      <c r="M30" s="77">
        <f t="shared" si="16"/>
        <v>0</v>
      </c>
      <c r="N30" s="77">
        <f t="shared" si="16"/>
        <v>0</v>
      </c>
      <c r="O30" s="78"/>
      <c r="P30" s="78"/>
      <c r="Q30" s="78"/>
    </row>
    <row r="31" spans="1:18" s="17" customFormat="1" ht="20.100000000000001" customHeight="1" thickTop="1" x14ac:dyDescent="0.3">
      <c r="A31" s="24" t="s">
        <v>30</v>
      </c>
      <c r="B31" s="14">
        <f t="shared" ref="B31:N31" si="17">B27+B30</f>
        <v>0</v>
      </c>
      <c r="C31" s="15">
        <f t="shared" si="17"/>
        <v>0</v>
      </c>
      <c r="D31" s="15">
        <f t="shared" si="17"/>
        <v>0</v>
      </c>
      <c r="E31" s="15">
        <f t="shared" si="17"/>
        <v>0</v>
      </c>
      <c r="F31" s="15">
        <f t="shared" si="17"/>
        <v>0</v>
      </c>
      <c r="G31" s="15">
        <f t="shared" si="17"/>
        <v>0</v>
      </c>
      <c r="H31" s="15">
        <f t="shared" si="17"/>
        <v>0</v>
      </c>
      <c r="I31" s="15">
        <f t="shared" si="17"/>
        <v>0</v>
      </c>
      <c r="J31" s="15">
        <f t="shared" si="17"/>
        <v>0</v>
      </c>
      <c r="K31" s="15">
        <f t="shared" si="17"/>
        <v>0</v>
      </c>
      <c r="L31" s="15">
        <f t="shared" si="17"/>
        <v>0</v>
      </c>
      <c r="M31" s="15">
        <f t="shared" si="17"/>
        <v>0</v>
      </c>
      <c r="N31" s="15">
        <f t="shared" si="17"/>
        <v>0</v>
      </c>
      <c r="O31" s="15" t="e">
        <f>O27</f>
        <v>#DIV/0!</v>
      </c>
      <c r="P31" s="15" t="e">
        <f t="shared" ref="P31:Q31" si="18">P27</f>
        <v>#DIV/0!</v>
      </c>
      <c r="Q31" s="15" t="e">
        <f t="shared" si="18"/>
        <v>#DIV/0!</v>
      </c>
    </row>
    <row r="32" spans="1:18" ht="12" x14ac:dyDescent="0.25">
      <c r="G32" s="19"/>
      <c r="J32" s="19"/>
      <c r="L32" s="19"/>
      <c r="O32" s="19"/>
      <c r="Q32" s="19"/>
    </row>
    <row r="33" spans="1:17" ht="19.5" customHeight="1" x14ac:dyDescent="0.25">
      <c r="A33" s="20" t="e">
        <f>SUM(B31:Q31)</f>
        <v>#DIV/0!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 ht="15" customHeight="1" x14ac:dyDescent="0.25">
      <c r="A34" s="11"/>
      <c r="B34" s="12"/>
      <c r="Q34" s="18"/>
    </row>
    <row r="35" spans="1:17" ht="14.25" customHeight="1" x14ac:dyDescent="0.25">
      <c r="A35" s="11"/>
      <c r="B35" s="12"/>
    </row>
  </sheetData>
  <sheetProtection insertColumns="0" deleteColumns="0" deleteRows="0"/>
  <pageMargins left="1.1811023622047245" right="0.59055118110236227" top="0.78740157480314965" bottom="0.78740157480314965" header="0" footer="0"/>
  <pageSetup paperSize="9" orientation="portrait" r:id="rId1"/>
  <headerFooter>
    <oddFooter xml:space="preserve">&amp;R&amp;8CPPRS/CRH/SES&gt;versão 2.7 | Data 31 01 2025     </oddFooter>
  </headerFooter>
  <ignoredErrors>
    <ignoredError sqref="O22:Q27" evalError="1"/>
    <ignoredError sqref="O18:Q18" evalError="1" formulaRange="1"/>
    <ignoredError sqref="A18:N18" formulaRange="1"/>
    <ignoredError sqref="N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35"/>
  <sheetViews>
    <sheetView showGridLines="0" zoomScaleNormal="100" workbookViewId="0">
      <selection activeCell="N15" sqref="N15"/>
    </sheetView>
  </sheetViews>
  <sheetFormatPr defaultColWidth="9.109375" defaultRowHeight="11.4" x14ac:dyDescent="0.25"/>
  <cols>
    <col min="1" max="1" width="28.44140625" style="1" customWidth="1"/>
    <col min="2" max="2" width="14.109375" style="1" bestFit="1" customWidth="1"/>
    <col min="3" max="4" width="11.33203125" style="1" bestFit="1" customWidth="1"/>
    <col min="5" max="5" width="12" style="1" bestFit="1" customWidth="1"/>
    <col min="6" max="9" width="11.33203125" style="1" bestFit="1" customWidth="1"/>
    <col min="10" max="10" width="12.5546875" style="1" bestFit="1" customWidth="1"/>
    <col min="11" max="14" width="11.33203125" style="1" bestFit="1" customWidth="1"/>
    <col min="15" max="15" width="13.5546875" style="1" customWidth="1"/>
    <col min="16" max="16" width="13.44140625" style="1" customWidth="1"/>
    <col min="17" max="17" width="14.6640625" style="1" customWidth="1"/>
    <col min="18" max="16384" width="9.109375" style="1"/>
  </cols>
  <sheetData>
    <row r="2" spans="1:17" ht="15.6" x14ac:dyDescent="0.3">
      <c r="A2" s="4" t="s">
        <v>29</v>
      </c>
    </row>
    <row r="3" spans="1:17" ht="15.6" x14ac:dyDescent="0.3">
      <c r="A3" s="4" t="s">
        <v>32</v>
      </c>
    </row>
    <row r="4" spans="1:17" ht="15.6" x14ac:dyDescent="0.3">
      <c r="A4" s="4"/>
    </row>
    <row r="5" spans="1:17" ht="15.6" x14ac:dyDescent="0.3">
      <c r="A5" s="7" t="s">
        <v>31</v>
      </c>
    </row>
    <row r="6" spans="1:17" ht="7.5" customHeight="1" x14ac:dyDescent="0.3">
      <c r="A6" s="7"/>
    </row>
    <row r="7" spans="1:17" ht="7.5" customHeight="1" x14ac:dyDescent="0.3">
      <c r="A7" s="4"/>
    </row>
    <row r="9" spans="1:17" s="2" customFormat="1" ht="75" customHeight="1" thickBot="1" x14ac:dyDescent="0.3">
      <c r="A9" s="8" t="s">
        <v>7</v>
      </c>
      <c r="B9" s="9" t="s">
        <v>13</v>
      </c>
      <c r="C9" s="9" t="s">
        <v>0</v>
      </c>
      <c r="D9" s="9" t="s">
        <v>14</v>
      </c>
      <c r="E9" s="9" t="s">
        <v>15</v>
      </c>
      <c r="F9" s="9" t="s">
        <v>16</v>
      </c>
      <c r="G9" s="9" t="s">
        <v>1</v>
      </c>
      <c r="H9" s="9" t="s">
        <v>2</v>
      </c>
      <c r="I9" s="9" t="s">
        <v>3</v>
      </c>
      <c r="J9" s="9" t="s">
        <v>26</v>
      </c>
      <c r="K9" s="9" t="s">
        <v>4</v>
      </c>
      <c r="L9" s="9" t="s">
        <v>5</v>
      </c>
      <c r="M9" s="9" t="s">
        <v>6</v>
      </c>
      <c r="N9" s="9" t="s">
        <v>33</v>
      </c>
      <c r="O9" s="10" t="s">
        <v>17</v>
      </c>
      <c r="P9" s="10" t="s">
        <v>18</v>
      </c>
      <c r="Q9" s="10" t="s">
        <v>19</v>
      </c>
    </row>
    <row r="10" spans="1:17" ht="20.100000000000001" customHeight="1" x14ac:dyDescent="0.25">
      <c r="A10" s="5" t="s">
        <v>25</v>
      </c>
      <c r="B10" s="87">
        <f>IF(B19=0,0,'PARC VENC - 1º ANO'!B10)</f>
        <v>0</v>
      </c>
      <c r="C10" s="87">
        <f>IF(C19=0,0,'PARC VENC - 1º ANO'!C10)</f>
        <v>0</v>
      </c>
      <c r="D10" s="87">
        <f>IF(D19=0,0,'PARC VENC - 1º ANO'!D10)</f>
        <v>0</v>
      </c>
      <c r="E10" s="87">
        <f>IF(E19=0,0,'PARC VENC - 1º ANO'!E10)</f>
        <v>0</v>
      </c>
      <c r="F10" s="87">
        <f>IF(F19=0,0,'PARC VENC - 1º ANO'!F10)</f>
        <v>0</v>
      </c>
      <c r="G10" s="87">
        <f>IF(G19=0,0,'PARC VENC - 1º ANO'!G10)</f>
        <v>0</v>
      </c>
      <c r="H10" s="87">
        <f>IF(H19=0,0,'PARC VENC - 1º ANO'!H10)</f>
        <v>0</v>
      </c>
      <c r="I10" s="87">
        <f>IF(I19=0,0,'PARC VENC - 1º ANO'!I10)</f>
        <v>0</v>
      </c>
      <c r="J10" s="87">
        <f>IF(J19=0,0,'PARC VENC - 1º ANO'!J10)</f>
        <v>0</v>
      </c>
      <c r="K10" s="87">
        <f>IF(K19=0,0,'PARC VENC - 1º ANO'!K10)</f>
        <v>0</v>
      </c>
      <c r="L10" s="87">
        <f>IF(L19=0,0,'PARC VENC - 1º ANO'!L10)</f>
        <v>0</v>
      </c>
      <c r="M10" s="87">
        <f>IF(M19=0,0,'PARC VENC - 1º ANO'!M10)</f>
        <v>0</v>
      </c>
      <c r="N10" s="87">
        <f>IF(N19=0,0,'PARC VENC - 1º ANO'!N10)</f>
        <v>0</v>
      </c>
      <c r="O10" s="88">
        <f>IF(O19=0,0,'PARC VENC - 1º ANO'!O10)</f>
        <v>0</v>
      </c>
      <c r="P10" s="88">
        <f>IF(P19=0,0,'PARC VENC - 1º ANO'!P10)</f>
        <v>0</v>
      </c>
      <c r="Q10" s="82">
        <f>IF(Q19=0,0,'PARC VENC - 1º ANO'!Q10)</f>
        <v>0</v>
      </c>
    </row>
    <row r="11" spans="1:17" ht="20.100000000000001" customHeight="1" x14ac:dyDescent="0.25">
      <c r="A11" s="6" t="s">
        <v>41</v>
      </c>
      <c r="B11" s="79">
        <f>'PARC VENC - 1º ANO'!B11</f>
        <v>345.13</v>
      </c>
      <c r="C11" s="64">
        <f>'PARC VENC - 1º ANO'!C11</f>
        <v>304.27999999999997</v>
      </c>
      <c r="D11" s="64">
        <f>'PARC VENC - 1º ANO'!D11</f>
        <v>353.58</v>
      </c>
      <c r="E11" s="64">
        <f>'PARC VENC - 1º ANO'!E11</f>
        <v>509.16</v>
      </c>
      <c r="F11" s="64">
        <f>'PARC VENC - 1º ANO'!F11</f>
        <v>353.58</v>
      </c>
      <c r="G11" s="64">
        <f>'PARC VENC - 1º ANO'!G11</f>
        <v>509.16</v>
      </c>
      <c r="H11" s="64">
        <f>'PARC VENC - 1º ANO'!H11</f>
        <v>425.42</v>
      </c>
      <c r="I11" s="64">
        <f>'PARC VENC - 1º ANO'!I11</f>
        <v>425.42</v>
      </c>
      <c r="J11" s="64">
        <f>'PARC VENC - 1º ANO'!J11</f>
        <v>769.14</v>
      </c>
      <c r="K11" s="64">
        <f>'PARC VENC - 1º ANO'!K11</f>
        <v>1177.3599999999999</v>
      </c>
      <c r="L11" s="64">
        <f>'PARC VENC - 1º ANO'!L11</f>
        <v>769.14</v>
      </c>
      <c r="M11" s="64">
        <f>'PARC VENC - 1º ANO'!M11</f>
        <v>769.14</v>
      </c>
      <c r="N11" s="64">
        <f>'PARC VENC - 1º ANO'!N11</f>
        <v>746.6</v>
      </c>
      <c r="O11" s="89">
        <f>'PARC VENC - 1º ANO'!O11</f>
        <v>1500.83</v>
      </c>
      <c r="P11" s="89">
        <f>'PARC VENC - 1º ANO'!P11</f>
        <v>2501.39</v>
      </c>
      <c r="Q11" s="83">
        <f>'PARC VENC - 1º ANO'!Q11</f>
        <v>3001.67</v>
      </c>
    </row>
    <row r="12" spans="1:17" ht="20.100000000000001" customHeight="1" x14ac:dyDescent="0.25">
      <c r="A12" s="6" t="s">
        <v>9</v>
      </c>
      <c r="B12" s="79">
        <f>'PARC VENC - 1º ANO'!B12</f>
        <v>582.83000000000004</v>
      </c>
      <c r="C12" s="64">
        <f>'PARC VENC - 1º ANO'!C12</f>
        <v>582.83000000000004</v>
      </c>
      <c r="D12" s="64">
        <f>'PARC VENC - 1º ANO'!D12</f>
        <v>619.80999999999995</v>
      </c>
      <c r="E12" s="64">
        <f>'PARC VENC - 1º ANO'!E12</f>
        <v>774.76</v>
      </c>
      <c r="F12" s="64">
        <f>'PARC VENC - 1º ANO'!F12</f>
        <v>619.80999999999995</v>
      </c>
      <c r="G12" s="64">
        <f>'PARC VENC - 1º ANO'!G12</f>
        <v>774.76</v>
      </c>
      <c r="H12" s="64">
        <f>'PARC VENC - 1º ANO'!H12</f>
        <v>684.37</v>
      </c>
      <c r="I12" s="64">
        <f>'PARC VENC - 1º ANO'!I12</f>
        <v>684.37</v>
      </c>
      <c r="J12" s="64">
        <f>'PARC VENC - 1º ANO'!J12</f>
        <v>826.41</v>
      </c>
      <c r="K12" s="64">
        <f>'PARC VENC - 1º ANO'!K12</f>
        <v>1559.13</v>
      </c>
      <c r="L12" s="64">
        <f>'PARC VENC - 1º ANO'!L12</f>
        <v>1062.72</v>
      </c>
      <c r="M12" s="64">
        <f>'PARC VENC - 1º ANO'!M12</f>
        <v>1559.13</v>
      </c>
      <c r="N12" s="64">
        <f>'PARC VENC - 1º ANO'!N12</f>
        <v>973.62</v>
      </c>
      <c r="O12" s="89">
        <f>'PARC VENC - 1º ANO'!O12</f>
        <v>592.53</v>
      </c>
      <c r="P12" s="89">
        <f>'PARC VENC - 1º ANO'!P12</f>
        <v>988.36</v>
      </c>
      <c r="Q12" s="83">
        <f>'PARC VENC - 1º ANO'!Q12</f>
        <v>1185.07</v>
      </c>
    </row>
    <row r="13" spans="1:17" ht="20.100000000000001" customHeight="1" x14ac:dyDescent="0.25">
      <c r="A13" s="6" t="s">
        <v>10</v>
      </c>
      <c r="B13" s="80">
        <f>'PARC VENC - 1º ANO'!B13</f>
        <v>712.04</v>
      </c>
      <c r="C13" s="90">
        <f>'PARC VENC - 1º ANO'!C13</f>
        <v>752.89</v>
      </c>
      <c r="D13" s="90">
        <f>'PARC VENC - 1º ANO'!D13</f>
        <v>666.61</v>
      </c>
      <c r="E13" s="90">
        <f>'PARC VENC - 1º ANO'!E13</f>
        <v>356.08</v>
      </c>
      <c r="F13" s="90">
        <f>'PARC VENC - 1º ANO'!F13</f>
        <v>666.61</v>
      </c>
      <c r="G13" s="90">
        <f>'PARC VENC - 1º ANO'!G13</f>
        <v>356.08</v>
      </c>
      <c r="H13" s="90">
        <f>'PARC VENC - 1º ANO'!H13</f>
        <v>530.21</v>
      </c>
      <c r="I13" s="90">
        <f>'PARC VENC - 1º ANO'!I13</f>
        <v>530.21</v>
      </c>
      <c r="J13" s="64">
        <f>'PARC VENC - 1º ANO'!J13</f>
        <v>44.45</v>
      </c>
      <c r="K13" s="64">
        <f>'PARC VENC - 1º ANO'!K13</f>
        <v>0</v>
      </c>
      <c r="L13" s="64">
        <f>'PARC VENC - 1º ANO'!L13</f>
        <v>0</v>
      </c>
      <c r="M13" s="64">
        <f>'PARC VENC - 1º ANO'!M13</f>
        <v>0</v>
      </c>
      <c r="N13" s="64">
        <f>'PARC VENC - 1º ANO'!N13</f>
        <v>0</v>
      </c>
      <c r="O13" s="89">
        <f>'PARC VENC - 1º ANO'!O13</f>
        <v>0</v>
      </c>
      <c r="P13" s="89">
        <f>'PARC VENC - 1º ANO'!P13</f>
        <v>0</v>
      </c>
      <c r="Q13" s="83">
        <f>'PARC VENC - 1º ANO'!Q13</f>
        <v>0</v>
      </c>
    </row>
    <row r="14" spans="1:17" ht="20.100000000000001" customHeight="1" x14ac:dyDescent="0.25">
      <c r="A14" s="6" t="s">
        <v>39</v>
      </c>
      <c r="B14" s="80"/>
      <c r="C14" s="90"/>
      <c r="D14" s="90"/>
      <c r="E14" s="90"/>
      <c r="F14" s="90"/>
      <c r="G14" s="90">
        <f>'PARC VENC - 1º ANO'!G14</f>
        <v>253.25</v>
      </c>
      <c r="H14" s="90"/>
      <c r="I14" s="90"/>
      <c r="J14" s="90"/>
      <c r="K14" s="90"/>
      <c r="L14" s="64">
        <f>'PARC VENC - 1º ANO'!L14</f>
        <v>356.78</v>
      </c>
      <c r="M14" s="90"/>
      <c r="N14" s="90"/>
      <c r="O14" s="65"/>
      <c r="P14" s="65"/>
      <c r="Q14" s="55"/>
    </row>
    <row r="15" spans="1:17" ht="20.100000000000001" customHeight="1" x14ac:dyDescent="0.25">
      <c r="A15" s="6" t="s">
        <v>34</v>
      </c>
      <c r="B15" s="80"/>
      <c r="C15" s="90"/>
      <c r="D15" s="90"/>
      <c r="E15" s="90"/>
      <c r="F15" s="90"/>
      <c r="G15" s="90"/>
      <c r="H15" s="90"/>
      <c r="I15" s="90"/>
      <c r="J15" s="90"/>
      <c r="K15" s="90"/>
      <c r="L15" s="64"/>
      <c r="M15" s="90"/>
      <c r="N15" s="90"/>
      <c r="O15" s="89">
        <f>'PARC VENC - 1º ANO'!O15</f>
        <v>1323.2550000000001</v>
      </c>
      <c r="P15" s="89">
        <f>'PARC VENC - 1º ANO'!P15</f>
        <v>2205.4250000000002</v>
      </c>
      <c r="Q15" s="89">
        <f>'PARC VENC - 1º ANO'!Q15</f>
        <v>2646.51</v>
      </c>
    </row>
    <row r="16" spans="1:17" ht="20.100000000000001" customHeight="1" x14ac:dyDescent="0.25">
      <c r="A16" s="6" t="s">
        <v>35</v>
      </c>
      <c r="B16" s="123"/>
      <c r="C16" s="124"/>
      <c r="D16" s="124"/>
      <c r="E16" s="124"/>
      <c r="F16" s="124"/>
      <c r="G16" s="124"/>
      <c r="H16" s="124"/>
      <c r="I16" s="124"/>
      <c r="J16" s="124"/>
      <c r="K16" s="124"/>
      <c r="L16" s="108"/>
      <c r="M16" s="124"/>
      <c r="N16" s="124"/>
      <c r="O16" s="118">
        <f>'PARC VENC - 1º ANO'!O16</f>
        <v>2646.51</v>
      </c>
      <c r="P16" s="118">
        <f>'PARC VENC - 1º ANO'!P16</f>
        <v>4410.8500000000004</v>
      </c>
      <c r="Q16" s="118">
        <f>'PARC VENC - 1º ANO'!Q16</f>
        <v>5293.02</v>
      </c>
    </row>
    <row r="17" spans="1:18" ht="20.100000000000001" customHeight="1" thickBot="1" x14ac:dyDescent="0.3">
      <c r="A17" s="127" t="s">
        <v>48</v>
      </c>
      <c r="B17" s="116">
        <f>'PARC VENC - 1º ANO'!B17</f>
        <v>392.81</v>
      </c>
      <c r="C17" s="117">
        <f>'PARC VENC - 1º ANO'!C17</f>
        <v>785.67</v>
      </c>
      <c r="D17" s="117">
        <f>'PARC VENC - 1º ANO'!D17</f>
        <v>392.81</v>
      </c>
      <c r="E17" s="117">
        <f>'PARC VENC - 1º ANO'!E17</f>
        <v>392.81</v>
      </c>
      <c r="F17" s="117">
        <f>'PARC VENC - 1º ANO'!F17</f>
        <v>392.81</v>
      </c>
      <c r="G17" s="117">
        <f>'PARC VENC - 1º ANO'!G17</f>
        <v>785.67</v>
      </c>
      <c r="H17" s="117">
        <f>'PARC VENC - 1º ANO'!H17</f>
        <v>785.67</v>
      </c>
      <c r="I17" s="117">
        <f>'PARC VENC - 1º ANO'!I17</f>
        <v>785.67</v>
      </c>
      <c r="J17" s="117">
        <f>'PARC VENC - 1º ANO'!J17</f>
        <v>785.67</v>
      </c>
      <c r="K17" s="117">
        <f>'PARC VENC - 1º ANO'!K17</f>
        <v>785.67</v>
      </c>
      <c r="L17" s="117">
        <f>'PARC VENC - 1º ANO'!L17</f>
        <v>785.67</v>
      </c>
      <c r="M17" s="117">
        <f>'PARC VENC - 1º ANO'!M17</f>
        <v>392.81</v>
      </c>
      <c r="N17" s="116">
        <f>'PARC VENC - 1º ANO'!N17</f>
        <v>785.67</v>
      </c>
      <c r="O17" s="126">
        <f>'PARC VENC - 1º ANO'!O17</f>
        <v>785.67</v>
      </c>
      <c r="P17" s="126">
        <f>'PARC VENC - 1º ANO'!P17</f>
        <v>785.67</v>
      </c>
      <c r="Q17" s="126">
        <f>'PARC VENC - 1º ANO'!Q17</f>
        <v>785.67</v>
      </c>
    </row>
    <row r="18" spans="1:18" ht="20.100000000000001" customHeight="1" x14ac:dyDescent="0.25">
      <c r="A18" s="5" t="s">
        <v>11</v>
      </c>
      <c r="B18" s="115">
        <f>SUM(B11:B17)</f>
        <v>2032.81</v>
      </c>
      <c r="C18" s="125">
        <f>SUM(C11:C17)</f>
        <v>2425.67</v>
      </c>
      <c r="D18" s="125">
        <f t="shared" ref="D18:N18" si="0">SUM(D11:D17)</f>
        <v>2032.81</v>
      </c>
      <c r="E18" s="125">
        <f t="shared" si="0"/>
        <v>2032.81</v>
      </c>
      <c r="F18" s="125">
        <f t="shared" si="0"/>
        <v>2032.81</v>
      </c>
      <c r="G18" s="125">
        <f t="shared" si="0"/>
        <v>2678.92</v>
      </c>
      <c r="H18" s="125">
        <f t="shared" si="0"/>
        <v>2425.67</v>
      </c>
      <c r="I18" s="125">
        <f t="shared" si="0"/>
        <v>2425.67</v>
      </c>
      <c r="J18" s="125">
        <f t="shared" si="0"/>
        <v>2425.67</v>
      </c>
      <c r="K18" s="125">
        <f t="shared" si="0"/>
        <v>3522.16</v>
      </c>
      <c r="L18" s="125">
        <f t="shared" si="0"/>
        <v>2974.3100000000004</v>
      </c>
      <c r="M18" s="125">
        <f t="shared" si="0"/>
        <v>2721.08</v>
      </c>
      <c r="N18" s="125">
        <f t="shared" si="0"/>
        <v>2505.89</v>
      </c>
      <c r="O18" s="136">
        <f>SUM(O11:O14,O17)+((O15*O20)+(O16*O21))/O19</f>
        <v>5084.4549999999999</v>
      </c>
      <c r="P18" s="136">
        <f t="shared" ref="P18:Q18" si="1">SUM(P11:P14,P17)+((P15*P20)+(P16*P21))/P19</f>
        <v>7951.128333333334</v>
      </c>
      <c r="Q18" s="136">
        <f t="shared" si="1"/>
        <v>9383.26</v>
      </c>
    </row>
    <row r="19" spans="1:18" ht="20.100000000000001" customHeight="1" x14ac:dyDescent="0.25">
      <c r="A19" s="6" t="s">
        <v>24</v>
      </c>
      <c r="B19" s="93">
        <f>12-'PARC VENC - 1º ANO'!B19</f>
        <v>12</v>
      </c>
      <c r="C19" s="93">
        <f>12-'PARC VENC - 1º ANO'!C19</f>
        <v>12</v>
      </c>
      <c r="D19" s="93">
        <f>12-'PARC VENC - 1º ANO'!D19</f>
        <v>12</v>
      </c>
      <c r="E19" s="93">
        <f>12-'PARC VENC - 1º ANO'!E19</f>
        <v>12</v>
      </c>
      <c r="F19" s="93">
        <f>12-'PARC VENC - 1º ANO'!F19</f>
        <v>12</v>
      </c>
      <c r="G19" s="93">
        <f>12-'PARC VENC - 1º ANO'!G19</f>
        <v>12</v>
      </c>
      <c r="H19" s="93">
        <f>12-'PARC VENC - 1º ANO'!H19</f>
        <v>12</v>
      </c>
      <c r="I19" s="93">
        <f>12-'PARC VENC - 1º ANO'!I19</f>
        <v>12</v>
      </c>
      <c r="J19" s="93">
        <f>12-'PARC VENC - 1º ANO'!J19</f>
        <v>12</v>
      </c>
      <c r="K19" s="93">
        <f>12-'PARC VENC - 1º ANO'!K19</f>
        <v>12</v>
      </c>
      <c r="L19" s="93">
        <f>12-'PARC VENC - 1º ANO'!L19</f>
        <v>12</v>
      </c>
      <c r="M19" s="93">
        <f>12-'PARC VENC - 1º ANO'!M19</f>
        <v>12</v>
      </c>
      <c r="N19" s="93">
        <f>12-'PARC VENC - 1º ANO'!N19</f>
        <v>12</v>
      </c>
      <c r="O19" s="94">
        <f>12-'PARC VENC - 1º ANO'!O19</f>
        <v>12</v>
      </c>
      <c r="P19" s="94">
        <f>12-'PARC VENC - 1º ANO'!P19</f>
        <v>12</v>
      </c>
      <c r="Q19" s="85">
        <f>12-'PARC VENC - 1º ANO'!Q19</f>
        <v>12</v>
      </c>
    </row>
    <row r="20" spans="1:18" ht="22.8" x14ac:dyDescent="0.25">
      <c r="A20" s="6" t="s">
        <v>27</v>
      </c>
      <c r="B20" s="49">
        <f>(3-'PARC VENC - 1º ANO'!B20)</f>
        <v>3</v>
      </c>
      <c r="C20" s="69">
        <f>(3-'PARC VENC - 1º ANO'!C20)</f>
        <v>3</v>
      </c>
      <c r="D20" s="69">
        <f>(3-'PARC VENC - 1º ANO'!D20)</f>
        <v>3</v>
      </c>
      <c r="E20" s="69">
        <f>(3-'PARC VENC - 1º ANO'!E20)</f>
        <v>3</v>
      </c>
      <c r="F20" s="69">
        <f>(3-'PARC VENC - 1º ANO'!F20)</f>
        <v>3</v>
      </c>
      <c r="G20" s="69">
        <f>(3-'PARC VENC - 1º ANO'!G20)</f>
        <v>3</v>
      </c>
      <c r="H20" s="69">
        <f>(3-'PARC VENC - 1º ANO'!H20)</f>
        <v>3</v>
      </c>
      <c r="I20" s="69">
        <f>(3-'PARC VENC - 1º ANO'!I20)</f>
        <v>3</v>
      </c>
      <c r="J20" s="69">
        <f>(3-'PARC VENC - 1º ANO'!J20)</f>
        <v>3</v>
      </c>
      <c r="K20" s="69">
        <f>(3-'PARC VENC - 1º ANO'!K20)</f>
        <v>3</v>
      </c>
      <c r="L20" s="69">
        <f>(3-'PARC VENC - 1º ANO'!L20)</f>
        <v>3</v>
      </c>
      <c r="M20" s="69">
        <f>(3-'PARC VENC - 1º ANO'!M20)</f>
        <v>3</v>
      </c>
      <c r="N20" s="69">
        <f>(3-'PARC VENC - 1º ANO'!N20)</f>
        <v>3</v>
      </c>
      <c r="O20" s="70">
        <f>(4-'PARC VENC - 1º ANO'!O20)</f>
        <v>4</v>
      </c>
      <c r="P20" s="70">
        <f>(4-'PARC VENC - 1º ANO'!P20)</f>
        <v>4</v>
      </c>
      <c r="Q20" s="57">
        <f>(4-'PARC VENC - 1º ANO'!Q20)</f>
        <v>4</v>
      </c>
      <c r="R20" s="13"/>
    </row>
    <row r="21" spans="1:18" ht="22.8" x14ac:dyDescent="0.25">
      <c r="A21" s="6" t="s">
        <v>28</v>
      </c>
      <c r="B21" s="49">
        <f>12-B20-'PARC VENC - 1º ANO'!B20-'PARC VENC - 1º ANO'!B21</f>
        <v>9</v>
      </c>
      <c r="C21" s="69">
        <f>12-C20-'PARC VENC - 1º ANO'!C20-'PARC VENC - 1º ANO'!C21</f>
        <v>9</v>
      </c>
      <c r="D21" s="69">
        <f>12-D20-'PARC VENC - 1º ANO'!D20-'PARC VENC - 1º ANO'!D21</f>
        <v>9</v>
      </c>
      <c r="E21" s="69">
        <f>12-E20-'PARC VENC - 1º ANO'!E20-'PARC VENC - 1º ANO'!E21</f>
        <v>9</v>
      </c>
      <c r="F21" s="69">
        <f>12-F20-'PARC VENC - 1º ANO'!F20-'PARC VENC - 1º ANO'!F21</f>
        <v>9</v>
      </c>
      <c r="G21" s="69">
        <f>12-G20-'PARC VENC - 1º ANO'!G20-'PARC VENC - 1º ANO'!G21</f>
        <v>9</v>
      </c>
      <c r="H21" s="69">
        <f>12-H20-'PARC VENC - 1º ANO'!H20-'PARC VENC - 1º ANO'!H21</f>
        <v>9</v>
      </c>
      <c r="I21" s="69">
        <f>12-I20-'PARC VENC - 1º ANO'!I20-'PARC VENC - 1º ANO'!I21</f>
        <v>9</v>
      </c>
      <c r="J21" s="69">
        <f>12-J20-'PARC VENC - 1º ANO'!J20-'PARC VENC - 1º ANO'!J21</f>
        <v>9</v>
      </c>
      <c r="K21" s="69">
        <f>12-K20-'PARC VENC - 1º ANO'!K20-'PARC VENC - 1º ANO'!K21</f>
        <v>9</v>
      </c>
      <c r="L21" s="69">
        <f>12-L20-'PARC VENC - 1º ANO'!L20-'PARC VENC - 1º ANO'!L21</f>
        <v>9</v>
      </c>
      <c r="M21" s="69">
        <f>12-M20-'PARC VENC - 1º ANO'!M20-'PARC VENC - 1º ANO'!M21</f>
        <v>9</v>
      </c>
      <c r="N21" s="69">
        <f>12-N20-'PARC VENC - 1º ANO'!N20-'PARC VENC - 1º ANO'!N21</f>
        <v>9</v>
      </c>
      <c r="O21" s="70">
        <f>12-O20-'PARC VENC - 1º ANO'!O20-'PARC VENC - 1º ANO'!O21</f>
        <v>8</v>
      </c>
      <c r="P21" s="70">
        <f>12-P20-'PARC VENC - 1º ANO'!P20-'PARC VENC - 1º ANO'!P21</f>
        <v>8</v>
      </c>
      <c r="Q21" s="57">
        <f>12-Q20-'PARC VENC - 1º ANO'!Q20-'PARC VENC - 1º ANO'!Q21</f>
        <v>8</v>
      </c>
    </row>
    <row r="22" spans="1:18" ht="20.100000000000001" customHeight="1" x14ac:dyDescent="0.25">
      <c r="A22" s="6" t="s">
        <v>22</v>
      </c>
      <c r="B22" s="81">
        <f>B18*B19</f>
        <v>24393.72</v>
      </c>
      <c r="C22" s="95">
        <f t="shared" ref="C22:O22" si="2">C18*C19</f>
        <v>29108.04</v>
      </c>
      <c r="D22" s="95">
        <f t="shared" si="2"/>
        <v>24393.72</v>
      </c>
      <c r="E22" s="95">
        <f t="shared" si="2"/>
        <v>24393.72</v>
      </c>
      <c r="F22" s="95">
        <f t="shared" si="2"/>
        <v>24393.72</v>
      </c>
      <c r="G22" s="95">
        <f t="shared" si="2"/>
        <v>32147.040000000001</v>
      </c>
      <c r="H22" s="95">
        <f t="shared" si="2"/>
        <v>29108.04</v>
      </c>
      <c r="I22" s="95">
        <f t="shared" si="2"/>
        <v>29108.04</v>
      </c>
      <c r="J22" s="95">
        <f t="shared" si="2"/>
        <v>29108.04</v>
      </c>
      <c r="K22" s="95">
        <f t="shared" si="2"/>
        <v>42265.919999999998</v>
      </c>
      <c r="L22" s="95">
        <f t="shared" si="2"/>
        <v>35691.72</v>
      </c>
      <c r="M22" s="95">
        <f t="shared" si="2"/>
        <v>32652.959999999999</v>
      </c>
      <c r="N22" s="95">
        <f t="shared" ref="N22" si="3">N18*N19</f>
        <v>30070.68</v>
      </c>
      <c r="O22" s="96">
        <f t="shared" si="2"/>
        <v>61013.46</v>
      </c>
      <c r="P22" s="96">
        <f t="shared" ref="P22:Q22" si="4">P18*P19</f>
        <v>95413.540000000008</v>
      </c>
      <c r="Q22" s="86">
        <f t="shared" si="4"/>
        <v>112599.12</v>
      </c>
    </row>
    <row r="23" spans="1:18" ht="22.8" x14ac:dyDescent="0.25">
      <c r="A23" s="6" t="s">
        <v>23</v>
      </c>
      <c r="B23" s="81">
        <f>B18/12*B19</f>
        <v>2032.81</v>
      </c>
      <c r="C23" s="91">
        <f t="shared" ref="C23:Q23" si="5">C18/12*C19</f>
        <v>2425.67</v>
      </c>
      <c r="D23" s="91">
        <f t="shared" si="5"/>
        <v>2032.81</v>
      </c>
      <c r="E23" s="91">
        <f t="shared" si="5"/>
        <v>2032.81</v>
      </c>
      <c r="F23" s="91">
        <f t="shared" si="5"/>
        <v>2032.81</v>
      </c>
      <c r="G23" s="91">
        <f t="shared" si="5"/>
        <v>2678.92</v>
      </c>
      <c r="H23" s="91">
        <f t="shared" si="5"/>
        <v>2425.67</v>
      </c>
      <c r="I23" s="91">
        <f t="shared" si="5"/>
        <v>2425.67</v>
      </c>
      <c r="J23" s="91">
        <f t="shared" si="5"/>
        <v>2425.67</v>
      </c>
      <c r="K23" s="91">
        <f t="shared" si="5"/>
        <v>3522.16</v>
      </c>
      <c r="L23" s="91">
        <f t="shared" si="5"/>
        <v>2974.3100000000004</v>
      </c>
      <c r="M23" s="91">
        <f t="shared" si="5"/>
        <v>2721.08</v>
      </c>
      <c r="N23" s="81">
        <f t="shared" si="5"/>
        <v>2505.89</v>
      </c>
      <c r="O23" s="65">
        <f t="shared" si="5"/>
        <v>5084.4549999999999</v>
      </c>
      <c r="P23" s="65">
        <f t="shared" si="5"/>
        <v>7951.128333333334</v>
      </c>
      <c r="Q23" s="65">
        <f t="shared" si="5"/>
        <v>9383.26</v>
      </c>
    </row>
    <row r="24" spans="1:18" s="3" customFormat="1" ht="20.100000000000001" customHeight="1" x14ac:dyDescent="0.25">
      <c r="A24" s="6" t="s">
        <v>12</v>
      </c>
      <c r="B24" s="81">
        <f>IF(B19=0,0,(B18-B17)/3)</f>
        <v>546.66666666666663</v>
      </c>
      <c r="C24" s="91">
        <f>IF(C19=0,0,(C18-C17)/3)</f>
        <v>546.66666666666663</v>
      </c>
      <c r="D24" s="91">
        <f t="shared" ref="D24:N24" si="6">IF(D19=0,0,(D18-D17)/3)</f>
        <v>546.66666666666663</v>
      </c>
      <c r="E24" s="91">
        <f t="shared" si="6"/>
        <v>546.66666666666663</v>
      </c>
      <c r="F24" s="91">
        <f t="shared" si="6"/>
        <v>546.66666666666663</v>
      </c>
      <c r="G24" s="91">
        <f t="shared" si="6"/>
        <v>631.08333333333337</v>
      </c>
      <c r="H24" s="91">
        <f t="shared" si="6"/>
        <v>546.66666666666663</v>
      </c>
      <c r="I24" s="91">
        <f t="shared" si="6"/>
        <v>546.66666666666663</v>
      </c>
      <c r="J24" s="91">
        <f t="shared" si="6"/>
        <v>546.66666666666663</v>
      </c>
      <c r="K24" s="91">
        <f t="shared" si="6"/>
        <v>912.1633333333333</v>
      </c>
      <c r="L24" s="91">
        <f t="shared" si="6"/>
        <v>729.54666666666674</v>
      </c>
      <c r="M24" s="91">
        <f t="shared" si="6"/>
        <v>776.09</v>
      </c>
      <c r="N24" s="91">
        <f t="shared" si="6"/>
        <v>573.40666666666664</v>
      </c>
      <c r="O24" s="92">
        <f>IF(O19=0,0,(O18-O17)/3)</f>
        <v>1432.9283333333333</v>
      </c>
      <c r="P24" s="92">
        <f t="shared" ref="P24:Q24" si="7">IF(P19=0,0,(P18-P17)/3)</f>
        <v>2388.4861111111113</v>
      </c>
      <c r="Q24" s="92">
        <f t="shared" si="7"/>
        <v>2865.8633333333332</v>
      </c>
    </row>
    <row r="25" spans="1:18" s="3" customFormat="1" ht="20.100000000000001" customHeight="1" x14ac:dyDescent="0.25">
      <c r="A25" s="6" t="s">
        <v>49</v>
      </c>
      <c r="B25" s="81">
        <f>'Cálculo 2º Ano'!B24</f>
        <v>5947.6871999999994</v>
      </c>
      <c r="C25" s="91">
        <f>'Cálculo 2º Ano'!C24</f>
        <v>7173.4103999999998</v>
      </c>
      <c r="D25" s="91">
        <f>'Cálculo 2º Ano'!D24</f>
        <v>5947.6871999999994</v>
      </c>
      <c r="E25" s="91">
        <f>'Cálculo 2º Ano'!E24</f>
        <v>5947.6871999999994</v>
      </c>
      <c r="F25" s="91">
        <f>'Cálculo 2º Ano'!F24</f>
        <v>5947.6871999999994</v>
      </c>
      <c r="G25" s="91">
        <f>'Cálculo 2º Ano'!G24</f>
        <v>7963.5504000000001</v>
      </c>
      <c r="H25" s="91">
        <f>'Cálculo 2º Ano'!H24</f>
        <v>7173.4103999999998</v>
      </c>
      <c r="I25" s="91">
        <f>'Cálculo 2º Ano'!I24</f>
        <v>7173.4103999999998</v>
      </c>
      <c r="J25" s="91">
        <f>'Cálculo 2º Ano'!J24</f>
        <v>7173.4103999999998</v>
      </c>
      <c r="K25" s="91">
        <f>'Cálculo 2º Ano'!K24</f>
        <v>10594.459199999998</v>
      </c>
      <c r="L25" s="91">
        <f>'Cálculo 2º Ano'!L24</f>
        <v>8885.1671999999999</v>
      </c>
      <c r="M25" s="91">
        <f>'Cálculo 2º Ano'!M24</f>
        <v>8095.0895999999993</v>
      </c>
      <c r="N25" s="91">
        <f>'Cálculo 2º Ano'!N24</f>
        <v>7423.6967999999988</v>
      </c>
      <c r="O25" s="92">
        <f>'Cálculo 2º Ano'!O24</f>
        <v>16021.056999999999</v>
      </c>
      <c r="P25" s="92">
        <f>'Cálculo 2º Ano'!P24</f>
        <v>26455.747933333336</v>
      </c>
      <c r="Q25" s="92">
        <f>'Cálculo 2º Ano'!Q24</f>
        <v>32306.1492</v>
      </c>
    </row>
    <row r="26" spans="1:18" ht="45.6" x14ac:dyDescent="0.25">
      <c r="A26" s="6" t="s">
        <v>45</v>
      </c>
      <c r="B26" s="81">
        <f>SUM(B22:B25)</f>
        <v>32920.883866666671</v>
      </c>
      <c r="C26" s="91">
        <f t="shared" ref="C26:Q26" si="8">SUM(C22:C25)</f>
        <v>39253.787066666664</v>
      </c>
      <c r="D26" s="91">
        <f t="shared" si="8"/>
        <v>32920.883866666671</v>
      </c>
      <c r="E26" s="91">
        <f t="shared" si="8"/>
        <v>32920.883866666671</v>
      </c>
      <c r="F26" s="91">
        <f t="shared" si="8"/>
        <v>32920.883866666671</v>
      </c>
      <c r="G26" s="91">
        <f t="shared" si="8"/>
        <v>43420.593733333335</v>
      </c>
      <c r="H26" s="91">
        <f t="shared" si="8"/>
        <v>39253.787066666664</v>
      </c>
      <c r="I26" s="91">
        <f t="shared" si="8"/>
        <v>39253.787066666664</v>
      </c>
      <c r="J26" s="91">
        <f t="shared" si="8"/>
        <v>39253.787066666664</v>
      </c>
      <c r="K26" s="91">
        <f t="shared" si="8"/>
        <v>57294.702533333329</v>
      </c>
      <c r="L26" s="91">
        <f t="shared" si="8"/>
        <v>48280.743866666671</v>
      </c>
      <c r="M26" s="91">
        <f t="shared" si="8"/>
        <v>44245.219599999997</v>
      </c>
      <c r="N26" s="91">
        <f t="shared" ref="N26" si="9">SUM(N22:N25)</f>
        <v>40573.673466666667</v>
      </c>
      <c r="O26" s="92">
        <f t="shared" si="8"/>
        <v>83551.900333333324</v>
      </c>
      <c r="P26" s="92">
        <f t="shared" si="8"/>
        <v>132208.90237777779</v>
      </c>
      <c r="Q26" s="84">
        <f t="shared" si="8"/>
        <v>157154.39253333333</v>
      </c>
    </row>
    <row r="27" spans="1:18" ht="34.799999999999997" thickBot="1" x14ac:dyDescent="0.3">
      <c r="A27" s="16" t="s">
        <v>46</v>
      </c>
      <c r="B27" s="102">
        <f>(B10)*(B26)</f>
        <v>0</v>
      </c>
      <c r="C27" s="103">
        <f t="shared" ref="C27:P27" si="10">(C10)*(C26)</f>
        <v>0</v>
      </c>
      <c r="D27" s="103">
        <f t="shared" si="10"/>
        <v>0</v>
      </c>
      <c r="E27" s="103">
        <f t="shared" si="10"/>
        <v>0</v>
      </c>
      <c r="F27" s="103">
        <f t="shared" si="10"/>
        <v>0</v>
      </c>
      <c r="G27" s="103">
        <f t="shared" si="10"/>
        <v>0</v>
      </c>
      <c r="H27" s="103">
        <f t="shared" si="10"/>
        <v>0</v>
      </c>
      <c r="I27" s="103">
        <f t="shared" si="10"/>
        <v>0</v>
      </c>
      <c r="J27" s="103">
        <f t="shared" si="10"/>
        <v>0</v>
      </c>
      <c r="K27" s="103">
        <f t="shared" si="10"/>
        <v>0</v>
      </c>
      <c r="L27" s="103">
        <f t="shared" si="10"/>
        <v>0</v>
      </c>
      <c r="M27" s="103">
        <f t="shared" si="10"/>
        <v>0</v>
      </c>
      <c r="N27" s="103">
        <f t="shared" ref="N27" si="11">(N10)*(N26)</f>
        <v>0</v>
      </c>
      <c r="O27" s="104">
        <f t="shared" si="10"/>
        <v>0</v>
      </c>
      <c r="P27" s="104">
        <f t="shared" si="10"/>
        <v>0</v>
      </c>
      <c r="Q27" s="104">
        <f>(Q10)*(Q26)</f>
        <v>0</v>
      </c>
    </row>
    <row r="28" spans="1:18" ht="20.100000000000001" customHeight="1" x14ac:dyDescent="0.25">
      <c r="A28" s="21" t="s">
        <v>42</v>
      </c>
      <c r="B28" s="97">
        <f>'PARC VENC - 1º ANO'!B28</f>
        <v>255</v>
      </c>
      <c r="C28" s="100">
        <f>'PARC VENC - 1º ANO'!C28</f>
        <v>240</v>
      </c>
      <c r="D28" s="100">
        <f>'PARC VENC - 1º ANO'!D28</f>
        <v>337.8</v>
      </c>
      <c r="E28" s="100">
        <f>'PARC VENC - 1º ANO'!E28</f>
        <v>337.8</v>
      </c>
      <c r="F28" s="100">
        <f>'PARC VENC - 1º ANO'!F28</f>
        <v>337.8</v>
      </c>
      <c r="G28" s="100">
        <f>'PARC VENC - 1º ANO'!G28</f>
        <v>373.8</v>
      </c>
      <c r="H28" s="100">
        <f>'PARC VENC - 1º ANO'!H28</f>
        <v>270</v>
      </c>
      <c r="I28" s="100">
        <f>'PARC VENC - 1º ANO'!I28</f>
        <v>270</v>
      </c>
      <c r="J28" s="100">
        <f>'PARC VENC - 1º ANO'!J28</f>
        <v>790.8</v>
      </c>
      <c r="K28" s="100">
        <f>'PARC VENC - 1º ANO'!K28</f>
        <v>300</v>
      </c>
      <c r="L28" s="100">
        <f>'PARC VENC - 1º ANO'!L28</f>
        <v>1050</v>
      </c>
      <c r="M28" s="100">
        <f>'PARC VENC - 1º ANO'!M28</f>
        <v>810</v>
      </c>
      <c r="N28" s="97">
        <f>'PARC VENC - 1º ANO'!N28</f>
        <v>270</v>
      </c>
      <c r="O28" s="101"/>
      <c r="P28" s="101"/>
      <c r="Q28" s="98"/>
    </row>
    <row r="29" spans="1:18" ht="20.100000000000001" customHeight="1" x14ac:dyDescent="0.25">
      <c r="A29" s="22" t="s">
        <v>43</v>
      </c>
      <c r="B29" s="97">
        <f>'PARC VENC - 1º ANO'!B29</f>
        <v>510</v>
      </c>
      <c r="C29" s="100">
        <f>'PARC VENC - 1º ANO'!C29</f>
        <v>480</v>
      </c>
      <c r="D29" s="100">
        <f>'PARC VENC - 1º ANO'!D29</f>
        <v>675.6</v>
      </c>
      <c r="E29" s="100">
        <f>'PARC VENC - 1º ANO'!E29</f>
        <v>675.6</v>
      </c>
      <c r="F29" s="100">
        <f>'PARC VENC - 1º ANO'!F29</f>
        <v>675.6</v>
      </c>
      <c r="G29" s="100">
        <f>'PARC VENC - 1º ANO'!G29</f>
        <v>747.6</v>
      </c>
      <c r="H29" s="100">
        <f>'PARC VENC - 1º ANO'!H29</f>
        <v>540</v>
      </c>
      <c r="I29" s="100">
        <f>'PARC VENC - 1º ANO'!I29</f>
        <v>540</v>
      </c>
      <c r="J29" s="100">
        <f>'PARC VENC - 1º ANO'!J29</f>
        <v>1581.6</v>
      </c>
      <c r="K29" s="100">
        <f>'PARC VENC - 1º ANO'!K29</f>
        <v>600</v>
      </c>
      <c r="L29" s="100">
        <f>'PARC VENC - 1º ANO'!L29</f>
        <v>2100</v>
      </c>
      <c r="M29" s="100">
        <f>'PARC VENC - 1º ANO'!M29</f>
        <v>1620</v>
      </c>
      <c r="N29" s="97">
        <f>'PARC VENC - 1º ANO'!N29</f>
        <v>540</v>
      </c>
      <c r="O29" s="76"/>
      <c r="P29" s="76"/>
      <c r="Q29" s="76"/>
    </row>
    <row r="30" spans="1:18" ht="23.4" thickBot="1" x14ac:dyDescent="0.3">
      <c r="A30" s="23" t="s">
        <v>47</v>
      </c>
      <c r="B30" s="120">
        <f t="shared" ref="B30:N30" si="12">((B20*B28)+(B21*B29))*B10</f>
        <v>0</v>
      </c>
      <c r="C30" s="121">
        <f t="shared" si="12"/>
        <v>0</v>
      </c>
      <c r="D30" s="121">
        <f t="shared" si="12"/>
        <v>0</v>
      </c>
      <c r="E30" s="121">
        <f t="shared" si="12"/>
        <v>0</v>
      </c>
      <c r="F30" s="121">
        <f t="shared" si="12"/>
        <v>0</v>
      </c>
      <c r="G30" s="121">
        <f t="shared" si="12"/>
        <v>0</v>
      </c>
      <c r="H30" s="121">
        <f t="shared" si="12"/>
        <v>0</v>
      </c>
      <c r="I30" s="121">
        <f t="shared" si="12"/>
        <v>0</v>
      </c>
      <c r="J30" s="121">
        <f t="shared" si="12"/>
        <v>0</v>
      </c>
      <c r="K30" s="121">
        <f t="shared" si="12"/>
        <v>0</v>
      </c>
      <c r="L30" s="121">
        <f t="shared" si="12"/>
        <v>0</v>
      </c>
      <c r="M30" s="121">
        <f t="shared" si="12"/>
        <v>0</v>
      </c>
      <c r="N30" s="122">
        <f t="shared" si="12"/>
        <v>0</v>
      </c>
      <c r="O30" s="99"/>
      <c r="P30" s="99"/>
      <c r="Q30" s="99"/>
    </row>
    <row r="31" spans="1:18" ht="20.100000000000001" customHeight="1" thickTop="1" x14ac:dyDescent="0.25">
      <c r="A31" s="24" t="s">
        <v>30</v>
      </c>
      <c r="B31" s="15">
        <f t="shared" ref="B31:N31" si="13">B27+B30</f>
        <v>0</v>
      </c>
      <c r="C31" s="15">
        <f t="shared" si="13"/>
        <v>0</v>
      </c>
      <c r="D31" s="15">
        <f t="shared" si="13"/>
        <v>0</v>
      </c>
      <c r="E31" s="15">
        <f t="shared" si="13"/>
        <v>0</v>
      </c>
      <c r="F31" s="15">
        <f t="shared" si="13"/>
        <v>0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5">
        <f t="shared" si="13"/>
        <v>0</v>
      </c>
      <c r="N31" s="15">
        <f t="shared" si="13"/>
        <v>0</v>
      </c>
      <c r="O31" s="15">
        <f>O27</f>
        <v>0</v>
      </c>
      <c r="P31" s="15">
        <f t="shared" ref="P31:Q31" si="14">P27</f>
        <v>0</v>
      </c>
      <c r="Q31" s="15">
        <f t="shared" si="14"/>
        <v>0</v>
      </c>
    </row>
    <row r="33" spans="1:2" ht="19.5" customHeight="1" x14ac:dyDescent="0.25">
      <c r="A33" s="26">
        <f>SUM(B31:Q31)</f>
        <v>0</v>
      </c>
      <c r="B33" s="25"/>
    </row>
    <row r="34" spans="1:2" ht="14.25" customHeight="1" x14ac:dyDescent="0.25">
      <c r="A34" s="11"/>
      <c r="B34" s="12"/>
    </row>
    <row r="35" spans="1:2" ht="12.75" customHeight="1" x14ac:dyDescent="0.25">
      <c r="A35" s="11"/>
      <c r="B35" s="12"/>
    </row>
  </sheetData>
  <sheetProtection deleteColumns="0"/>
  <pageMargins left="1.1811023622047245" right="0.59055118110236227" top="0.78740157480314965" bottom="0.78740157480314965" header="0" footer="0"/>
  <pageSetup paperSize="9" orientation="portrait" r:id="rId1"/>
  <headerFooter>
    <oddFooter xml:space="preserve">&amp;R&amp;8CPPRS/CRH/SES&gt;versão 2.7 | Data 31 01 2025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2FFD2-D89B-4DC6-B04F-F97F615CCA89}">
  <dimension ref="A1:S35"/>
  <sheetViews>
    <sheetView topLeftCell="A19" workbookViewId="0">
      <pane xSplit="1" topLeftCell="B1" activePane="topRight" state="frozen"/>
      <selection pane="topRight" activeCell="B35" sqref="B35"/>
    </sheetView>
  </sheetViews>
  <sheetFormatPr defaultRowHeight="14.4" x14ac:dyDescent="0.3"/>
  <cols>
    <col min="1" max="1" width="47" bestFit="1" customWidth="1"/>
    <col min="2" max="2" width="17.5546875" customWidth="1"/>
    <col min="3" max="4" width="14.88671875" customWidth="1"/>
    <col min="5" max="5" width="15.109375" customWidth="1"/>
    <col min="6" max="6" width="12.109375" bestFit="1" customWidth="1"/>
    <col min="7" max="7" width="14" customWidth="1"/>
    <col min="8" max="8" width="15.33203125" customWidth="1"/>
    <col min="9" max="9" width="13.88671875" customWidth="1"/>
    <col min="10" max="10" width="12.109375" bestFit="1" customWidth="1"/>
    <col min="11" max="11" width="14.6640625" customWidth="1"/>
    <col min="12" max="12" width="12.6640625" bestFit="1" customWidth="1"/>
    <col min="13" max="14" width="12.109375" bestFit="1" customWidth="1"/>
    <col min="15" max="15" width="17.44140625" bestFit="1" customWidth="1"/>
    <col min="16" max="16" width="18.109375" bestFit="1" customWidth="1"/>
    <col min="17" max="17" width="17.109375" bestFit="1" customWidth="1"/>
    <col min="18" max="18" width="14.88671875" customWidth="1"/>
    <col min="19" max="19" width="13.5546875" customWidth="1"/>
    <col min="20" max="20" width="14.109375" customWidth="1"/>
    <col min="21" max="21" width="15.88671875" customWidth="1"/>
    <col min="22" max="22" width="13" customWidth="1"/>
    <col min="23" max="23" width="13.88671875" customWidth="1"/>
  </cols>
  <sheetData>
    <row r="1" spans="1:19" s="29" customFormat="1" ht="70.5" customHeight="1" x14ac:dyDescent="0.3">
      <c r="A1" s="143" t="s">
        <v>7</v>
      </c>
      <c r="B1" s="144" t="s">
        <v>13</v>
      </c>
      <c r="C1" s="144" t="s">
        <v>0</v>
      </c>
      <c r="D1" s="144" t="s">
        <v>14</v>
      </c>
      <c r="E1" s="144" t="s">
        <v>15</v>
      </c>
      <c r="F1" s="144" t="s">
        <v>16</v>
      </c>
      <c r="G1" s="144" t="s">
        <v>1</v>
      </c>
      <c r="H1" s="144" t="s">
        <v>2</v>
      </c>
      <c r="I1" s="144" t="s">
        <v>3</v>
      </c>
      <c r="J1" s="144" t="s">
        <v>26</v>
      </c>
      <c r="K1" s="144" t="s">
        <v>4</v>
      </c>
      <c r="L1" s="144" t="s">
        <v>5</v>
      </c>
      <c r="M1" s="144" t="s">
        <v>6</v>
      </c>
      <c r="N1" s="144" t="s">
        <v>33</v>
      </c>
      <c r="O1" s="145" t="s">
        <v>17</v>
      </c>
      <c r="P1" s="145" t="s">
        <v>18</v>
      </c>
      <c r="Q1" s="145" t="s">
        <v>19</v>
      </c>
    </row>
    <row r="2" spans="1:19" x14ac:dyDescent="0.3">
      <c r="A2" s="30" t="s">
        <v>41</v>
      </c>
      <c r="B2" s="36">
        <f>'PARC VENC - 1º ANO'!B11</f>
        <v>345.13</v>
      </c>
      <c r="C2" s="36">
        <f>'PARC VENC - 1º ANO'!C11</f>
        <v>304.27999999999997</v>
      </c>
      <c r="D2" s="36">
        <f>'PARC VENC - 1º ANO'!D11</f>
        <v>353.58</v>
      </c>
      <c r="E2" s="36">
        <f>'PARC VENC - 1º ANO'!E11</f>
        <v>509.16</v>
      </c>
      <c r="F2" s="36">
        <f>'PARC VENC - 1º ANO'!F11</f>
        <v>353.58</v>
      </c>
      <c r="G2" s="36">
        <f>'PARC VENC - 1º ANO'!G11</f>
        <v>509.16</v>
      </c>
      <c r="H2" s="36">
        <f>'PARC VENC - 1º ANO'!H11</f>
        <v>425.42</v>
      </c>
      <c r="I2" s="36">
        <f>'PARC VENC - 1º ANO'!I11</f>
        <v>425.42</v>
      </c>
      <c r="J2" s="36">
        <f>'PARC VENC - 1º ANO'!J11</f>
        <v>769.14</v>
      </c>
      <c r="K2" s="36">
        <f>'PARC VENC - 1º ANO'!K11</f>
        <v>1177.3599999999999</v>
      </c>
      <c r="L2" s="36">
        <f>'PARC VENC - 1º ANO'!L11</f>
        <v>769.14</v>
      </c>
      <c r="M2" s="36">
        <f>'PARC VENC - 1º ANO'!M11</f>
        <v>769.14</v>
      </c>
      <c r="N2" s="36">
        <f>'PARC VENC - 1º ANO'!N11</f>
        <v>746.6</v>
      </c>
      <c r="O2" s="36">
        <f>'PARC VENC - 1º ANO'!O11</f>
        <v>1500.83</v>
      </c>
      <c r="P2" s="36">
        <f>'PARC VENC - 1º ANO'!P11</f>
        <v>2501.39</v>
      </c>
      <c r="Q2" s="36">
        <f>'PARC VENC - 1º ANO'!Q11</f>
        <v>3001.67</v>
      </c>
    </row>
    <row r="3" spans="1:19" x14ac:dyDescent="0.3">
      <c r="A3" s="30" t="s">
        <v>9</v>
      </c>
      <c r="B3" s="36">
        <f>'PARC VENC - 1º ANO'!B12</f>
        <v>582.83000000000004</v>
      </c>
      <c r="C3" s="36">
        <f>'PARC VENC - 1º ANO'!C12</f>
        <v>582.83000000000004</v>
      </c>
      <c r="D3" s="36">
        <f>'PARC VENC - 1º ANO'!D12</f>
        <v>619.80999999999995</v>
      </c>
      <c r="E3" s="36">
        <f>'PARC VENC - 1º ANO'!E12</f>
        <v>774.76</v>
      </c>
      <c r="F3" s="36">
        <f>'PARC VENC - 1º ANO'!F12</f>
        <v>619.80999999999995</v>
      </c>
      <c r="G3" s="36">
        <f>'PARC VENC - 1º ANO'!G12</f>
        <v>774.76</v>
      </c>
      <c r="H3" s="36">
        <f>'PARC VENC - 1º ANO'!H12</f>
        <v>684.37</v>
      </c>
      <c r="I3" s="36">
        <f>'PARC VENC - 1º ANO'!I12</f>
        <v>684.37</v>
      </c>
      <c r="J3" s="36">
        <f>'PARC VENC - 1º ANO'!J12</f>
        <v>826.41</v>
      </c>
      <c r="K3" s="36">
        <f>'PARC VENC - 1º ANO'!K12</f>
        <v>1559.13</v>
      </c>
      <c r="L3" s="36">
        <f>'PARC VENC - 1º ANO'!L12</f>
        <v>1062.72</v>
      </c>
      <c r="M3" s="36">
        <f>'PARC VENC - 1º ANO'!M12</f>
        <v>1559.13</v>
      </c>
      <c r="N3" s="36">
        <f>'PARC VENC - 1º ANO'!N12</f>
        <v>973.62</v>
      </c>
      <c r="O3" s="36">
        <f>'PARC VENC - 1º ANO'!O12</f>
        <v>592.53</v>
      </c>
      <c r="P3" s="36">
        <f>'PARC VENC - 1º ANO'!P12</f>
        <v>988.36</v>
      </c>
      <c r="Q3" s="36">
        <f>'PARC VENC - 1º ANO'!Q12</f>
        <v>1185.07</v>
      </c>
    </row>
    <row r="4" spans="1:19" x14ac:dyDescent="0.3">
      <c r="A4" s="30" t="s">
        <v>10</v>
      </c>
      <c r="B4" s="36">
        <f>'PARC VENC - 1º ANO'!B13</f>
        <v>712.04</v>
      </c>
      <c r="C4" s="36">
        <f>'PARC VENC - 1º ANO'!C13</f>
        <v>752.89</v>
      </c>
      <c r="D4" s="36">
        <f>'PARC VENC - 1º ANO'!D13</f>
        <v>666.61</v>
      </c>
      <c r="E4" s="36">
        <f>'PARC VENC - 1º ANO'!E13</f>
        <v>356.08</v>
      </c>
      <c r="F4" s="36">
        <f>'PARC VENC - 1º ANO'!F13</f>
        <v>666.61</v>
      </c>
      <c r="G4" s="36">
        <f>'PARC VENC - 1º ANO'!G13</f>
        <v>356.08</v>
      </c>
      <c r="H4" s="36">
        <f>'PARC VENC - 1º ANO'!H13</f>
        <v>530.21</v>
      </c>
      <c r="I4" s="36">
        <f>'PARC VENC - 1º ANO'!I13</f>
        <v>530.21</v>
      </c>
      <c r="J4" s="36">
        <f>'PARC VENC - 1º ANO'!J13</f>
        <v>44.45</v>
      </c>
      <c r="K4" s="36">
        <f>'PARC VENC - 1º ANO'!K13</f>
        <v>0</v>
      </c>
      <c r="L4" s="36">
        <f>'PARC VENC - 1º ANO'!L13</f>
        <v>0</v>
      </c>
      <c r="M4" s="36">
        <f>'PARC VENC - 1º ANO'!M13</f>
        <v>0</v>
      </c>
      <c r="N4" s="36">
        <f>'PARC VENC - 1º ANO'!N13</f>
        <v>0</v>
      </c>
      <c r="O4" s="36">
        <f>'PARC VENC - 1º ANO'!O13</f>
        <v>0</v>
      </c>
      <c r="P4" s="36">
        <f>'PARC VENC - 1º ANO'!P13</f>
        <v>0</v>
      </c>
      <c r="Q4" s="36">
        <f>'PARC VENC - 1º ANO'!Q13</f>
        <v>0</v>
      </c>
    </row>
    <row r="5" spans="1:19" x14ac:dyDescent="0.3">
      <c r="A5" s="30" t="s">
        <v>39</v>
      </c>
      <c r="B5" s="36"/>
      <c r="C5" s="36"/>
      <c r="D5" s="36"/>
      <c r="E5" s="36"/>
      <c r="F5" s="36"/>
      <c r="G5" s="36">
        <f>'PARC VENC - 1º ANO'!G14</f>
        <v>253.25</v>
      </c>
      <c r="H5" s="36"/>
      <c r="I5" s="36"/>
      <c r="J5" s="36"/>
      <c r="K5" s="36"/>
      <c r="L5" s="36">
        <f>'PARC VENC - 1º ANO'!L14</f>
        <v>356.78</v>
      </c>
      <c r="M5" s="36"/>
      <c r="N5" s="36"/>
      <c r="O5" s="36"/>
      <c r="P5" s="36"/>
      <c r="Q5" s="36"/>
    </row>
    <row r="6" spans="1:19" x14ac:dyDescent="0.3">
      <c r="A6" s="39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40">
        <f>'PARC VENC - 1º ANO'!O15</f>
        <v>1323.2550000000001</v>
      </c>
      <c r="P6" s="40">
        <f>'PARC VENC - 1º ANO'!P15</f>
        <v>2205.4250000000002</v>
      </c>
      <c r="Q6" s="40">
        <f>'PARC VENC - 1º ANO'!Q15</f>
        <v>2646.51</v>
      </c>
      <c r="S6" s="37"/>
    </row>
    <row r="7" spans="1:19" x14ac:dyDescent="0.3">
      <c r="A7" s="39" t="s">
        <v>35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40">
        <f>'PARC VENC - 1º ANO'!O16</f>
        <v>2646.51</v>
      </c>
      <c r="P7" s="40">
        <f>'PARC VENC - 1º ANO'!P16</f>
        <v>4410.8500000000004</v>
      </c>
      <c r="Q7" s="40">
        <f>'PARC VENC - 1º ANO'!Q16</f>
        <v>5293.02</v>
      </c>
    </row>
    <row r="8" spans="1:19" ht="15" thickBot="1" x14ac:dyDescent="0.35">
      <c r="A8" s="128" t="s">
        <v>48</v>
      </c>
      <c r="B8" s="137">
        <f>'PARC VENC - 1º ANO'!B17</f>
        <v>392.81</v>
      </c>
      <c r="C8" s="137">
        <f>'PARC VENC - 1º ANO'!C17</f>
        <v>785.67</v>
      </c>
      <c r="D8" s="137">
        <f>'PARC VENC - 1º ANO'!D17</f>
        <v>392.81</v>
      </c>
      <c r="E8" s="137">
        <f>'PARC VENC - 1º ANO'!E17</f>
        <v>392.81</v>
      </c>
      <c r="F8" s="137">
        <f>'PARC VENC - 1º ANO'!F17</f>
        <v>392.81</v>
      </c>
      <c r="G8" s="137">
        <f>'PARC VENC - 1º ANO'!G17</f>
        <v>785.67</v>
      </c>
      <c r="H8" s="137">
        <f>'PARC VENC - 1º ANO'!H17</f>
        <v>785.67</v>
      </c>
      <c r="I8" s="137">
        <f>'PARC VENC - 1º ANO'!I17</f>
        <v>785.67</v>
      </c>
      <c r="J8" s="137">
        <f>'PARC VENC - 1º ANO'!J17</f>
        <v>785.67</v>
      </c>
      <c r="K8" s="137">
        <f>'PARC VENC - 1º ANO'!K17</f>
        <v>785.67</v>
      </c>
      <c r="L8" s="137">
        <f>'PARC VENC - 1º ANO'!L17</f>
        <v>785.67</v>
      </c>
      <c r="M8" s="137">
        <f>'PARC VENC - 1º ANO'!M17</f>
        <v>392.81</v>
      </c>
      <c r="N8" s="137">
        <f>'PARC VENC - 1º ANO'!N17</f>
        <v>785.67</v>
      </c>
      <c r="O8" s="137">
        <f>'PARC VENC - 1º ANO'!O17</f>
        <v>785.67</v>
      </c>
      <c r="P8" s="137">
        <f>'PARC VENC - 1º ANO'!P17</f>
        <v>785.67</v>
      </c>
      <c r="Q8" s="137">
        <f>'PARC VENC - 1º ANO'!Q17</f>
        <v>785.67</v>
      </c>
    </row>
    <row r="9" spans="1:19" x14ac:dyDescent="0.3">
      <c r="A9" s="131" t="s">
        <v>11</v>
      </c>
      <c r="B9" s="132">
        <f>SUM(B2:B8)</f>
        <v>2032.81</v>
      </c>
      <c r="C9" s="132">
        <f t="shared" ref="C9:N9" si="0">SUM(C2:C8)</f>
        <v>2425.67</v>
      </c>
      <c r="D9" s="132">
        <f t="shared" si="0"/>
        <v>2032.81</v>
      </c>
      <c r="E9" s="132">
        <f t="shared" si="0"/>
        <v>2032.81</v>
      </c>
      <c r="F9" s="132">
        <f t="shared" si="0"/>
        <v>2032.81</v>
      </c>
      <c r="G9" s="132">
        <f t="shared" si="0"/>
        <v>2678.92</v>
      </c>
      <c r="H9" s="132">
        <f t="shared" si="0"/>
        <v>2425.67</v>
      </c>
      <c r="I9" s="132">
        <f t="shared" si="0"/>
        <v>2425.67</v>
      </c>
      <c r="J9" s="132">
        <f t="shared" si="0"/>
        <v>2425.67</v>
      </c>
      <c r="K9" s="132">
        <f t="shared" si="0"/>
        <v>3522.16</v>
      </c>
      <c r="L9" s="132">
        <f t="shared" si="0"/>
        <v>2974.3100000000004</v>
      </c>
      <c r="M9" s="132">
        <f t="shared" si="0"/>
        <v>2721.08</v>
      </c>
      <c r="N9" s="132">
        <f t="shared" si="0"/>
        <v>2505.89</v>
      </c>
      <c r="O9" s="132" t="e">
        <f>SUM(O2:O4,O8)+((O6*O11)+(O7*O12))/O10</f>
        <v>#DIV/0!</v>
      </c>
      <c r="P9" s="132" t="e">
        <f t="shared" ref="P9:Q9" si="1">SUM(P2:P4,P8)+((P6*P11)+(P7*P12))/P10</f>
        <v>#DIV/0!</v>
      </c>
      <c r="Q9" s="132" t="e">
        <f t="shared" si="1"/>
        <v>#DIV/0!</v>
      </c>
    </row>
    <row r="10" spans="1:19" x14ac:dyDescent="0.3">
      <c r="A10" s="28" t="s">
        <v>24</v>
      </c>
      <c r="B10" s="31">
        <f>'PARC VENC - 1º ANO'!B19</f>
        <v>0</v>
      </c>
      <c r="C10" s="31">
        <f>'PARC VENC - 1º ANO'!C19</f>
        <v>0</v>
      </c>
      <c r="D10" s="31">
        <f>'PARC VENC - 1º ANO'!D19</f>
        <v>0</v>
      </c>
      <c r="E10" s="31">
        <f>'PARC VENC - 1º ANO'!E19</f>
        <v>0</v>
      </c>
      <c r="F10" s="31">
        <f>'PARC VENC - 1º ANO'!F19</f>
        <v>0</v>
      </c>
      <c r="G10" s="31">
        <f>'PARC VENC - 1º ANO'!G19</f>
        <v>0</v>
      </c>
      <c r="H10" s="31">
        <f>'PARC VENC - 1º ANO'!H19</f>
        <v>0</v>
      </c>
      <c r="I10" s="31">
        <f>'PARC VENC - 1º ANO'!I19</f>
        <v>0</v>
      </c>
      <c r="J10" s="31">
        <f>'PARC VENC - 1º ANO'!J19</f>
        <v>0</v>
      </c>
      <c r="K10" s="31">
        <f>'PARC VENC - 1º ANO'!K19</f>
        <v>0</v>
      </c>
      <c r="L10" s="31">
        <f>'PARC VENC - 1º ANO'!L19</f>
        <v>0</v>
      </c>
      <c r="M10" s="31">
        <f>'PARC VENC - 1º ANO'!M19</f>
        <v>0</v>
      </c>
      <c r="N10" s="31">
        <f>'PARC VENC - 1º ANO'!N19</f>
        <v>0</v>
      </c>
      <c r="O10" s="31">
        <f>'PARC VENC - 1º ANO'!O19</f>
        <v>0</v>
      </c>
      <c r="P10" s="31">
        <f>'PARC VENC - 1º ANO'!P19</f>
        <v>0</v>
      </c>
      <c r="Q10" s="31">
        <f>'PARC VENC - 1º ANO'!Q19</f>
        <v>0</v>
      </c>
    </row>
    <row r="11" spans="1:19" ht="15" customHeight="1" x14ac:dyDescent="0.3">
      <c r="A11" s="41" t="s">
        <v>27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42">
        <f>'PARC VENC - 1º ANO'!O20</f>
        <v>0</v>
      </c>
      <c r="P11" s="42">
        <f>'PARC VENC - 1º ANO'!P20</f>
        <v>0</v>
      </c>
      <c r="Q11" s="42">
        <f>'PARC VENC - 1º ANO'!Q20</f>
        <v>0</v>
      </c>
    </row>
    <row r="12" spans="1:19" ht="15" customHeight="1" x14ac:dyDescent="0.3">
      <c r="A12" s="41" t="s">
        <v>28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42">
        <f>'PARC VENC - 1º ANO'!O21</f>
        <v>0</v>
      </c>
      <c r="P12" s="42">
        <f>'PARC VENC - 1º ANO'!P21</f>
        <v>0</v>
      </c>
      <c r="Q12" s="42">
        <f>'PARC VENC - 1º ANO'!Q21</f>
        <v>0</v>
      </c>
    </row>
    <row r="13" spans="1:19" ht="28.8" x14ac:dyDescent="0.3">
      <c r="A13" s="28" t="s">
        <v>23</v>
      </c>
      <c r="B13" s="36">
        <f>'PARC VENC - 1º ANO'!B23</f>
        <v>0</v>
      </c>
      <c r="C13" s="36">
        <f>'PARC VENC - 1º ANO'!C23</f>
        <v>0</v>
      </c>
      <c r="D13" s="36">
        <f>'PARC VENC - 1º ANO'!D23</f>
        <v>0</v>
      </c>
      <c r="E13" s="36">
        <f>'PARC VENC - 1º ANO'!E23</f>
        <v>0</v>
      </c>
      <c r="F13" s="36">
        <f>'PARC VENC - 1º ANO'!F23</f>
        <v>0</v>
      </c>
      <c r="G13" s="36">
        <f>'PARC VENC - 1º ANO'!G23</f>
        <v>0</v>
      </c>
      <c r="H13" s="36">
        <f>'PARC VENC - 1º ANO'!H23</f>
        <v>0</v>
      </c>
      <c r="I13" s="36">
        <f>'PARC VENC - 1º ANO'!I23</f>
        <v>0</v>
      </c>
      <c r="J13" s="36">
        <f>'PARC VENC - 1º ANO'!J23</f>
        <v>0</v>
      </c>
      <c r="K13" s="36">
        <f>'PARC VENC - 1º ANO'!K23</f>
        <v>0</v>
      </c>
      <c r="L13" s="36">
        <f>'PARC VENC - 1º ANO'!L23</f>
        <v>0</v>
      </c>
      <c r="M13" s="36">
        <f>'PARC VENC - 1º ANO'!M23</f>
        <v>0</v>
      </c>
      <c r="N13" s="36">
        <f>'PARC VENC - 1º ANO'!N23</f>
        <v>0</v>
      </c>
      <c r="O13" s="36" t="e">
        <f>'PARC VENC - 1º ANO'!O23</f>
        <v>#DIV/0!</v>
      </c>
      <c r="P13" s="36" t="e">
        <f>'PARC VENC - 1º ANO'!P23</f>
        <v>#DIV/0!</v>
      </c>
      <c r="Q13" s="36" t="e">
        <f>'PARC VENC - 1º ANO'!Q23</f>
        <v>#DIV/0!</v>
      </c>
    </row>
    <row r="14" spans="1:19" x14ac:dyDescent="0.3">
      <c r="A14" s="32">
        <v>0.22</v>
      </c>
      <c r="B14" s="33">
        <f t="shared" ref="B14:Q14" si="2">($B$29*$A$14)*B10</f>
        <v>0</v>
      </c>
      <c r="C14" s="33">
        <f t="shared" si="2"/>
        <v>0</v>
      </c>
      <c r="D14" s="33">
        <f t="shared" si="2"/>
        <v>0</v>
      </c>
      <c r="E14" s="33">
        <f t="shared" si="2"/>
        <v>0</v>
      </c>
      <c r="F14" s="33">
        <f t="shared" si="2"/>
        <v>0</v>
      </c>
      <c r="G14" s="33">
        <f t="shared" si="2"/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  <c r="K14" s="33">
        <f t="shared" si="2"/>
        <v>0</v>
      </c>
      <c r="L14" s="33">
        <f t="shared" si="2"/>
        <v>0</v>
      </c>
      <c r="M14" s="33">
        <f t="shared" si="2"/>
        <v>0</v>
      </c>
      <c r="N14" s="33">
        <f t="shared" si="2"/>
        <v>0</v>
      </c>
      <c r="O14" s="33">
        <f t="shared" si="2"/>
        <v>0</v>
      </c>
      <c r="P14" s="33">
        <f t="shared" si="2"/>
        <v>0</v>
      </c>
      <c r="Q14" s="33">
        <f t="shared" si="2"/>
        <v>0</v>
      </c>
    </row>
    <row r="15" spans="1:19" x14ac:dyDescent="0.3">
      <c r="A15" s="32">
        <v>0.24</v>
      </c>
      <c r="B15" s="33">
        <f>IF(AND(B9&gt;$B$29,B9&lt;$B$31),(B9-$B$29)*$A$15,(IF(B9&gt;$B$31,($B$31-$B$29)*$A$15,0)))*B10</f>
        <v>0</v>
      </c>
      <c r="C15" s="33">
        <f>IF(AND(C9&gt;$B$29,C9&lt;$B$31),(C9-$B$29)*$A$15,(IF(C9&gt;$B$31,($B$31-$B$29)*$A$15,0)))*C10</f>
        <v>0</v>
      </c>
      <c r="D15" s="33">
        <f t="shared" ref="D15:Q15" si="3">IF(AND(D9&gt;$B$29,D9&lt;$B$31),(D9-$B$29)*$A$15,(IF(D9&gt;$B$31,($B$31-$B$29)*$A$15,0)))*D10</f>
        <v>0</v>
      </c>
      <c r="E15" s="33">
        <f t="shared" si="3"/>
        <v>0</v>
      </c>
      <c r="F15" s="33">
        <f t="shared" si="3"/>
        <v>0</v>
      </c>
      <c r="G15" s="33">
        <f t="shared" si="3"/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  <c r="N15" s="33">
        <f t="shared" si="3"/>
        <v>0</v>
      </c>
      <c r="O15" s="33" t="e">
        <f t="shared" si="3"/>
        <v>#DIV/0!</v>
      </c>
      <c r="P15" s="33" t="e">
        <f t="shared" si="3"/>
        <v>#DIV/0!</v>
      </c>
      <c r="Q15" s="33" t="e">
        <f t="shared" si="3"/>
        <v>#DIV/0!</v>
      </c>
    </row>
    <row r="16" spans="1:19" x14ac:dyDescent="0.3">
      <c r="A16" s="32">
        <v>0.28000000000000003</v>
      </c>
      <c r="B16" s="34">
        <f>IF(AND(B9&gt;$B$31,B9&lt;$B$30),(B9-$B$31)*$A$16,(IF(B9&gt;$B$30,($B$30-$B$31)*$A$16,0)))*B10</f>
        <v>0</v>
      </c>
      <c r="C16" s="34">
        <f t="shared" ref="C16:Q16" si="4">IF(AND(C9&gt;$B$31,C9&lt;$B$30),(C9-$B$31)*$A$16,(IF(C9&gt;$B$30,($B$30-$B$31)*$A$16,0)))*C10</f>
        <v>0</v>
      </c>
      <c r="D16" s="34">
        <f t="shared" si="4"/>
        <v>0</v>
      </c>
      <c r="E16" s="34">
        <f t="shared" si="4"/>
        <v>0</v>
      </c>
      <c r="F16" s="34">
        <f t="shared" si="4"/>
        <v>0</v>
      </c>
      <c r="G16" s="34">
        <f t="shared" si="4"/>
        <v>0</v>
      </c>
      <c r="H16" s="34">
        <f t="shared" si="4"/>
        <v>0</v>
      </c>
      <c r="I16" s="34">
        <f t="shared" si="4"/>
        <v>0</v>
      </c>
      <c r="J16" s="34">
        <f t="shared" si="4"/>
        <v>0</v>
      </c>
      <c r="K16" s="34">
        <f t="shared" si="4"/>
        <v>0</v>
      </c>
      <c r="L16" s="34">
        <f t="shared" si="4"/>
        <v>0</v>
      </c>
      <c r="M16" s="34">
        <f t="shared" si="4"/>
        <v>0</v>
      </c>
      <c r="N16" s="34">
        <f t="shared" si="4"/>
        <v>0</v>
      </c>
      <c r="O16" s="34" t="e">
        <f t="shared" si="4"/>
        <v>#DIV/0!</v>
      </c>
      <c r="P16" s="34" t="e">
        <f t="shared" si="4"/>
        <v>#DIV/0!</v>
      </c>
      <c r="Q16" s="34" t="e">
        <f t="shared" si="4"/>
        <v>#DIV/0!</v>
      </c>
    </row>
    <row r="17" spans="1:17" x14ac:dyDescent="0.3">
      <c r="A17" s="32">
        <v>0.32</v>
      </c>
      <c r="B17" s="34">
        <f>IF(B9&gt;$B$30,(B9-$B$30)*$A$17,0)*B10</f>
        <v>0</v>
      </c>
      <c r="C17" s="34">
        <f t="shared" ref="C17:P17" si="5">IF(C9&gt;$B$30,(C9-$B$30)*$A$17,0)*C10</f>
        <v>0</v>
      </c>
      <c r="D17" s="34">
        <f t="shared" si="5"/>
        <v>0</v>
      </c>
      <c r="E17" s="34">
        <f t="shared" si="5"/>
        <v>0</v>
      </c>
      <c r="F17" s="34">
        <f t="shared" si="5"/>
        <v>0</v>
      </c>
      <c r="G17" s="34">
        <f t="shared" si="5"/>
        <v>0</v>
      </c>
      <c r="H17" s="34">
        <f t="shared" si="5"/>
        <v>0</v>
      </c>
      <c r="I17" s="34">
        <f t="shared" si="5"/>
        <v>0</v>
      </c>
      <c r="J17" s="34">
        <f t="shared" si="5"/>
        <v>0</v>
      </c>
      <c r="K17" s="34">
        <f t="shared" si="5"/>
        <v>0</v>
      </c>
      <c r="L17" s="34">
        <f t="shared" si="5"/>
        <v>0</v>
      </c>
      <c r="M17" s="34">
        <f t="shared" si="5"/>
        <v>0</v>
      </c>
      <c r="N17" s="34">
        <f t="shared" si="5"/>
        <v>0</v>
      </c>
      <c r="O17" s="34" t="e">
        <f t="shared" si="5"/>
        <v>#DIV/0!</v>
      </c>
      <c r="P17" s="34" t="e">
        <f t="shared" si="5"/>
        <v>#DIV/0!</v>
      </c>
      <c r="Q17" s="34" t="e">
        <f>IF(Q9&gt;$B$30,(Q9-$B$30)*$A$17,0)*Q10</f>
        <v>#DIV/0!</v>
      </c>
    </row>
    <row r="18" spans="1:17" ht="28.8" x14ac:dyDescent="0.3">
      <c r="A18" s="134" t="s">
        <v>50</v>
      </c>
      <c r="B18" s="135">
        <f>SUM(B14:B17)</f>
        <v>0</v>
      </c>
      <c r="C18" s="135">
        <f t="shared" ref="C18:Q18" si="6">SUM(C14:C17)</f>
        <v>0</v>
      </c>
      <c r="D18" s="135">
        <f t="shared" si="6"/>
        <v>0</v>
      </c>
      <c r="E18" s="135">
        <f t="shared" si="6"/>
        <v>0</v>
      </c>
      <c r="F18" s="135">
        <f t="shared" si="6"/>
        <v>0</v>
      </c>
      <c r="G18" s="135">
        <f t="shared" si="6"/>
        <v>0</v>
      </c>
      <c r="H18" s="135">
        <f t="shared" si="6"/>
        <v>0</v>
      </c>
      <c r="I18" s="135">
        <f t="shared" si="6"/>
        <v>0</v>
      </c>
      <c r="J18" s="135">
        <f t="shared" si="6"/>
        <v>0</v>
      </c>
      <c r="K18" s="135">
        <f t="shared" si="6"/>
        <v>0</v>
      </c>
      <c r="L18" s="135">
        <f t="shared" si="6"/>
        <v>0</v>
      </c>
      <c r="M18" s="135">
        <f t="shared" si="6"/>
        <v>0</v>
      </c>
      <c r="N18" s="135">
        <f t="shared" si="6"/>
        <v>0</v>
      </c>
      <c r="O18" s="135" t="e">
        <f t="shared" si="6"/>
        <v>#DIV/0!</v>
      </c>
      <c r="P18" s="135" t="e">
        <f t="shared" si="6"/>
        <v>#DIV/0!</v>
      </c>
      <c r="Q18" s="135" t="e">
        <f t="shared" si="6"/>
        <v>#DIV/0!</v>
      </c>
    </row>
    <row r="19" spans="1:17" x14ac:dyDescent="0.3">
      <c r="A19" s="32">
        <v>0.22</v>
      </c>
      <c r="B19" s="34">
        <f>IF(B13&gt;$B$29,($B$29*$A$19),(B13*$A$19))</f>
        <v>0</v>
      </c>
      <c r="C19" s="34">
        <f t="shared" ref="C19:Q19" si="7">IF(C13&gt;$B$29,($B$29*$A$19),(C13*$A$19))</f>
        <v>0</v>
      </c>
      <c r="D19" s="34">
        <f t="shared" si="7"/>
        <v>0</v>
      </c>
      <c r="E19" s="34">
        <f t="shared" si="7"/>
        <v>0</v>
      </c>
      <c r="F19" s="34">
        <f t="shared" si="7"/>
        <v>0</v>
      </c>
      <c r="G19" s="34">
        <f t="shared" si="7"/>
        <v>0</v>
      </c>
      <c r="H19" s="34">
        <f t="shared" si="7"/>
        <v>0</v>
      </c>
      <c r="I19" s="34">
        <f t="shared" si="7"/>
        <v>0</v>
      </c>
      <c r="J19" s="34">
        <f t="shared" si="7"/>
        <v>0</v>
      </c>
      <c r="K19" s="34">
        <f t="shared" si="7"/>
        <v>0</v>
      </c>
      <c r="L19" s="34">
        <f t="shared" si="7"/>
        <v>0</v>
      </c>
      <c r="M19" s="34">
        <f t="shared" si="7"/>
        <v>0</v>
      </c>
      <c r="N19" s="34">
        <f t="shared" si="7"/>
        <v>0</v>
      </c>
      <c r="O19" s="34" t="e">
        <f t="shared" si="7"/>
        <v>#DIV/0!</v>
      </c>
      <c r="P19" s="34" t="e">
        <f t="shared" si="7"/>
        <v>#DIV/0!</v>
      </c>
      <c r="Q19" s="34" t="e">
        <f t="shared" si="7"/>
        <v>#DIV/0!</v>
      </c>
    </row>
    <row r="20" spans="1:17" x14ac:dyDescent="0.3">
      <c r="A20" s="32">
        <v>0.24</v>
      </c>
      <c r="B20" s="33">
        <f>IF(AND(B13&gt;$B$29,B13&lt;$B$31),(B13-$B$29)*$A$20,(IF(B13&gt;$B$31,($B$31-$B$29)*$A$20,0)))</f>
        <v>0</v>
      </c>
      <c r="C20" s="33">
        <f t="shared" ref="C20:Q20" si="8">IF(AND(C13&gt;$B$29,C13&lt;$B$31),(C13-$B$29)*$A$20,(IF(C13&gt;$B$31,($B$31-$B$29)*$A$20,0)))</f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3">
        <f t="shared" si="8"/>
        <v>0</v>
      </c>
      <c r="J20" s="33">
        <f t="shared" si="8"/>
        <v>0</v>
      </c>
      <c r="K20" s="33">
        <f t="shared" si="8"/>
        <v>0</v>
      </c>
      <c r="L20" s="33">
        <f t="shared" si="8"/>
        <v>0</v>
      </c>
      <c r="M20" s="33">
        <f t="shared" si="8"/>
        <v>0</v>
      </c>
      <c r="N20" s="33">
        <f t="shared" si="8"/>
        <v>0</v>
      </c>
      <c r="O20" s="33" t="e">
        <f t="shared" si="8"/>
        <v>#DIV/0!</v>
      </c>
      <c r="P20" s="33" t="e">
        <f t="shared" si="8"/>
        <v>#DIV/0!</v>
      </c>
      <c r="Q20" s="33" t="e">
        <f t="shared" si="8"/>
        <v>#DIV/0!</v>
      </c>
    </row>
    <row r="21" spans="1:17" x14ac:dyDescent="0.3">
      <c r="A21" s="32">
        <v>0.28000000000000003</v>
      </c>
      <c r="B21" s="34">
        <f>IF(AND(B13&gt;$B$31,B13&lt;$B$30),(B13-$B$31)*$A$21,(IF(B13&gt;$B$30,($B$30-$B$31)*$A$21,0)))</f>
        <v>0</v>
      </c>
      <c r="C21" s="34">
        <f t="shared" ref="C21:Q21" si="9">IF(AND(C13&gt;$B$31,C13&lt;$B$30),(C13-$B$31)*$A$21,(IF(C13&gt;$B$30,($B$30-$B$31)*$A$21,0)))</f>
        <v>0</v>
      </c>
      <c r="D21" s="34">
        <f t="shared" si="9"/>
        <v>0</v>
      </c>
      <c r="E21" s="34">
        <f t="shared" si="9"/>
        <v>0</v>
      </c>
      <c r="F21" s="34">
        <f t="shared" si="9"/>
        <v>0</v>
      </c>
      <c r="G21" s="34">
        <f t="shared" si="9"/>
        <v>0</v>
      </c>
      <c r="H21" s="34">
        <f t="shared" si="9"/>
        <v>0</v>
      </c>
      <c r="I21" s="34">
        <f t="shared" si="9"/>
        <v>0</v>
      </c>
      <c r="J21" s="34">
        <f t="shared" si="9"/>
        <v>0</v>
      </c>
      <c r="K21" s="34">
        <f t="shared" si="9"/>
        <v>0</v>
      </c>
      <c r="L21" s="34">
        <f t="shared" si="9"/>
        <v>0</v>
      </c>
      <c r="M21" s="34">
        <f t="shared" si="9"/>
        <v>0</v>
      </c>
      <c r="N21" s="34">
        <f t="shared" si="9"/>
        <v>0</v>
      </c>
      <c r="O21" s="34" t="e">
        <f t="shared" si="9"/>
        <v>#DIV/0!</v>
      </c>
      <c r="P21" s="34" t="e">
        <f t="shared" si="9"/>
        <v>#DIV/0!</v>
      </c>
      <c r="Q21" s="34" t="e">
        <f t="shared" si="9"/>
        <v>#DIV/0!</v>
      </c>
    </row>
    <row r="22" spans="1:17" x14ac:dyDescent="0.3">
      <c r="A22" s="32">
        <v>0.32</v>
      </c>
      <c r="B22" s="34">
        <f>IF(B13&gt;$B$30,(B13-$B$30)*$A$22,0)</f>
        <v>0</v>
      </c>
      <c r="C22" s="34">
        <f t="shared" ref="C22:Q22" si="10">IF(C13&gt;$B$30,(C13-$B$30)*$A$22,0)</f>
        <v>0</v>
      </c>
      <c r="D22" s="34">
        <f t="shared" si="10"/>
        <v>0</v>
      </c>
      <c r="E22" s="34">
        <f t="shared" si="10"/>
        <v>0</v>
      </c>
      <c r="F22" s="34">
        <f t="shared" si="10"/>
        <v>0</v>
      </c>
      <c r="G22" s="34">
        <f t="shared" si="10"/>
        <v>0</v>
      </c>
      <c r="H22" s="34">
        <f t="shared" si="10"/>
        <v>0</v>
      </c>
      <c r="I22" s="34">
        <f t="shared" si="10"/>
        <v>0</v>
      </c>
      <c r="J22" s="34">
        <f t="shared" si="10"/>
        <v>0</v>
      </c>
      <c r="K22" s="34">
        <f t="shared" si="10"/>
        <v>0</v>
      </c>
      <c r="L22" s="34">
        <f t="shared" si="10"/>
        <v>0</v>
      </c>
      <c r="M22" s="34">
        <f t="shared" si="10"/>
        <v>0</v>
      </c>
      <c r="N22" s="34">
        <f t="shared" si="10"/>
        <v>0</v>
      </c>
      <c r="O22" s="34" t="e">
        <f t="shared" si="10"/>
        <v>#DIV/0!</v>
      </c>
      <c r="P22" s="34" t="e">
        <f t="shared" si="10"/>
        <v>#DIV/0!</v>
      </c>
      <c r="Q22" s="34" t="e">
        <f t="shared" si="10"/>
        <v>#DIV/0!</v>
      </c>
    </row>
    <row r="23" spans="1:17" ht="15" thickBot="1" x14ac:dyDescent="0.35">
      <c r="A23" s="141" t="s">
        <v>51</v>
      </c>
      <c r="B23" s="142">
        <f>SUM(B19:B22)</f>
        <v>0</v>
      </c>
      <c r="C23" s="142">
        <f t="shared" ref="C23:Q23" si="11">SUM(C19:C22)</f>
        <v>0</v>
      </c>
      <c r="D23" s="142">
        <f t="shared" si="11"/>
        <v>0</v>
      </c>
      <c r="E23" s="142">
        <f t="shared" si="11"/>
        <v>0</v>
      </c>
      <c r="F23" s="142">
        <f t="shared" si="11"/>
        <v>0</v>
      </c>
      <c r="G23" s="142">
        <f t="shared" si="11"/>
        <v>0</v>
      </c>
      <c r="H23" s="142">
        <f t="shared" si="11"/>
        <v>0</v>
      </c>
      <c r="I23" s="142">
        <f t="shared" si="11"/>
        <v>0</v>
      </c>
      <c r="J23" s="142">
        <f t="shared" si="11"/>
        <v>0</v>
      </c>
      <c r="K23" s="142">
        <f t="shared" si="11"/>
        <v>0</v>
      </c>
      <c r="L23" s="142">
        <f t="shared" si="11"/>
        <v>0</v>
      </c>
      <c r="M23" s="142">
        <f t="shared" si="11"/>
        <v>0</v>
      </c>
      <c r="N23" s="142">
        <f t="shared" si="11"/>
        <v>0</v>
      </c>
      <c r="O23" s="142" t="e">
        <f t="shared" si="11"/>
        <v>#DIV/0!</v>
      </c>
      <c r="P23" s="142" t="e">
        <f t="shared" si="11"/>
        <v>#DIV/0!</v>
      </c>
      <c r="Q23" s="142" t="e">
        <f t="shared" si="11"/>
        <v>#DIV/0!</v>
      </c>
    </row>
    <row r="24" spans="1:17" x14ac:dyDescent="0.3">
      <c r="A24" s="139" t="s">
        <v>52</v>
      </c>
      <c r="B24" s="140">
        <f>B18+B23</f>
        <v>0</v>
      </c>
      <c r="C24" s="140">
        <f t="shared" ref="C24:Q24" si="12">C18+C23</f>
        <v>0</v>
      </c>
      <c r="D24" s="140">
        <f t="shared" si="12"/>
        <v>0</v>
      </c>
      <c r="E24" s="140">
        <f t="shared" si="12"/>
        <v>0</v>
      </c>
      <c r="F24" s="140">
        <f t="shared" si="12"/>
        <v>0</v>
      </c>
      <c r="G24" s="140">
        <f t="shared" si="12"/>
        <v>0</v>
      </c>
      <c r="H24" s="140">
        <f t="shared" si="12"/>
        <v>0</v>
      </c>
      <c r="I24" s="140">
        <f t="shared" si="12"/>
        <v>0</v>
      </c>
      <c r="J24" s="140">
        <f t="shared" si="12"/>
        <v>0</v>
      </c>
      <c r="K24" s="140">
        <f t="shared" si="12"/>
        <v>0</v>
      </c>
      <c r="L24" s="140">
        <f t="shared" si="12"/>
        <v>0</v>
      </c>
      <c r="M24" s="140">
        <f t="shared" si="12"/>
        <v>0</v>
      </c>
      <c r="N24" s="140">
        <f t="shared" si="12"/>
        <v>0</v>
      </c>
      <c r="O24" s="140" t="e">
        <f t="shared" si="12"/>
        <v>#DIV/0!</v>
      </c>
      <c r="P24" s="140" t="e">
        <f t="shared" si="12"/>
        <v>#DIV/0!</v>
      </c>
      <c r="Q24" s="140" t="e">
        <f t="shared" si="12"/>
        <v>#DIV/0!</v>
      </c>
    </row>
    <row r="27" spans="1:17" x14ac:dyDescent="0.3">
      <c r="O27" s="37"/>
    </row>
    <row r="29" spans="1:17" x14ac:dyDescent="0.3">
      <c r="A29" t="s">
        <v>36</v>
      </c>
      <c r="B29" s="129">
        <v>1518</v>
      </c>
    </row>
    <row r="30" spans="1:17" x14ac:dyDescent="0.3">
      <c r="A30" t="s">
        <v>37</v>
      </c>
      <c r="B30" s="129">
        <v>8157.41</v>
      </c>
      <c r="C30" t="s">
        <v>40</v>
      </c>
    </row>
    <row r="31" spans="1:17" x14ac:dyDescent="0.3">
      <c r="A31" t="s">
        <v>44</v>
      </c>
      <c r="B31" s="130">
        <v>4022.46</v>
      </c>
    </row>
    <row r="32" spans="1:17" x14ac:dyDescent="0.3">
      <c r="A32" s="35">
        <v>0.11</v>
      </c>
      <c r="B32" t="s">
        <v>53</v>
      </c>
    </row>
    <row r="33" spans="1:2" x14ac:dyDescent="0.3">
      <c r="A33" s="35">
        <v>0.12</v>
      </c>
      <c r="B33" t="s">
        <v>54</v>
      </c>
    </row>
    <row r="34" spans="1:2" x14ac:dyDescent="0.3">
      <c r="A34" s="35">
        <v>0.14000000000000001</v>
      </c>
      <c r="B34" t="s">
        <v>56</v>
      </c>
    </row>
    <row r="35" spans="1:2" x14ac:dyDescent="0.3">
      <c r="A35" s="35">
        <v>0.16</v>
      </c>
      <c r="B35" t="s">
        <v>55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303A5-25E5-416A-BB29-0BECA687561C}">
  <dimension ref="A1:S35"/>
  <sheetViews>
    <sheetView topLeftCell="A19" workbookViewId="0">
      <pane xSplit="1" topLeftCell="B1" activePane="topRight" state="frozen"/>
      <selection pane="topRight" activeCell="A40" sqref="A40"/>
    </sheetView>
  </sheetViews>
  <sheetFormatPr defaultRowHeight="14.4" x14ac:dyDescent="0.3"/>
  <cols>
    <col min="1" max="1" width="47" bestFit="1" customWidth="1"/>
    <col min="2" max="2" width="17.5546875" customWidth="1"/>
    <col min="3" max="4" width="14.88671875" customWidth="1"/>
    <col min="5" max="5" width="15.109375" customWidth="1"/>
    <col min="6" max="6" width="12.109375" bestFit="1" customWidth="1"/>
    <col min="7" max="7" width="14" customWidth="1"/>
    <col min="8" max="8" width="15.33203125" customWidth="1"/>
    <col min="9" max="9" width="13.88671875" customWidth="1"/>
    <col min="10" max="10" width="12.109375" bestFit="1" customWidth="1"/>
    <col min="11" max="11" width="14.6640625" customWidth="1"/>
    <col min="12" max="12" width="12.6640625" bestFit="1" customWidth="1"/>
    <col min="13" max="14" width="12.109375" bestFit="1" customWidth="1"/>
    <col min="15" max="15" width="17.44140625" bestFit="1" customWidth="1"/>
    <col min="16" max="16" width="18.109375" bestFit="1" customWidth="1"/>
    <col min="17" max="17" width="17.109375" bestFit="1" customWidth="1"/>
    <col min="18" max="18" width="14.88671875" customWidth="1"/>
    <col min="19" max="19" width="13.5546875" customWidth="1"/>
    <col min="20" max="20" width="14.109375" customWidth="1"/>
    <col min="21" max="21" width="15.88671875" customWidth="1"/>
    <col min="22" max="22" width="13" customWidth="1"/>
    <col min="23" max="23" width="13.88671875" customWidth="1"/>
  </cols>
  <sheetData>
    <row r="1" spans="1:19" s="29" customFormat="1" ht="70.5" customHeight="1" x14ac:dyDescent="0.3">
      <c r="A1" s="143" t="s">
        <v>7</v>
      </c>
      <c r="B1" s="144" t="s">
        <v>13</v>
      </c>
      <c r="C1" s="144" t="s">
        <v>0</v>
      </c>
      <c r="D1" s="144" t="s">
        <v>14</v>
      </c>
      <c r="E1" s="144" t="s">
        <v>15</v>
      </c>
      <c r="F1" s="144" t="s">
        <v>16</v>
      </c>
      <c r="G1" s="144" t="s">
        <v>1</v>
      </c>
      <c r="H1" s="144" t="s">
        <v>2</v>
      </c>
      <c r="I1" s="144" t="s">
        <v>3</v>
      </c>
      <c r="J1" s="144" t="s">
        <v>26</v>
      </c>
      <c r="K1" s="144" t="s">
        <v>4</v>
      </c>
      <c r="L1" s="144" t="s">
        <v>5</v>
      </c>
      <c r="M1" s="144" t="s">
        <v>6</v>
      </c>
      <c r="N1" s="144" t="s">
        <v>33</v>
      </c>
      <c r="O1" s="145" t="s">
        <v>17</v>
      </c>
      <c r="P1" s="145" t="s">
        <v>18</v>
      </c>
      <c r="Q1" s="145" t="s">
        <v>19</v>
      </c>
    </row>
    <row r="2" spans="1:19" x14ac:dyDescent="0.3">
      <c r="A2" s="30" t="s">
        <v>8</v>
      </c>
      <c r="B2" s="36">
        <f>'PARC VENC - 1º ANO'!B11</f>
        <v>345.13</v>
      </c>
      <c r="C2" s="36">
        <f>'PARC VENC - 1º ANO'!C11</f>
        <v>304.27999999999997</v>
      </c>
      <c r="D2" s="36">
        <f>'PARC VENC - 1º ANO'!D11</f>
        <v>353.58</v>
      </c>
      <c r="E2" s="36">
        <f>'PARC VENC - 1º ANO'!E11</f>
        <v>509.16</v>
      </c>
      <c r="F2" s="36">
        <f>'PARC VENC - 1º ANO'!F11</f>
        <v>353.58</v>
      </c>
      <c r="G2" s="36">
        <f>'PARC VENC - 1º ANO'!G11</f>
        <v>509.16</v>
      </c>
      <c r="H2" s="36">
        <f>'PARC VENC - 1º ANO'!H11</f>
        <v>425.42</v>
      </c>
      <c r="I2" s="36">
        <f>'PARC VENC - 1º ANO'!I11</f>
        <v>425.42</v>
      </c>
      <c r="J2" s="36">
        <f>'PARC VENC - 1º ANO'!J11</f>
        <v>769.14</v>
      </c>
      <c r="K2" s="36">
        <f>'PARC VENC - 1º ANO'!K11</f>
        <v>1177.3599999999999</v>
      </c>
      <c r="L2" s="36">
        <f>'PARC VENC - 1º ANO'!L11</f>
        <v>769.14</v>
      </c>
      <c r="M2" s="36">
        <f>'PARC VENC - 1º ANO'!M11</f>
        <v>769.14</v>
      </c>
      <c r="N2" s="36">
        <f>'PARC VENC - 1º ANO'!N11</f>
        <v>746.6</v>
      </c>
      <c r="O2" s="36">
        <f>'PARC VENC - 1º ANO'!O11</f>
        <v>1500.83</v>
      </c>
      <c r="P2" s="36">
        <f>'PARC VENC - 1º ANO'!P11</f>
        <v>2501.39</v>
      </c>
      <c r="Q2" s="36">
        <f>'PARC VENC - 1º ANO'!Q11</f>
        <v>3001.67</v>
      </c>
    </row>
    <row r="3" spans="1:19" x14ac:dyDescent="0.3">
      <c r="A3" s="30" t="s">
        <v>9</v>
      </c>
      <c r="B3" s="36">
        <f>'PARC VENC - 1º ANO'!B12</f>
        <v>582.83000000000004</v>
      </c>
      <c r="C3" s="36">
        <f>'PARC VENC - 1º ANO'!C12</f>
        <v>582.83000000000004</v>
      </c>
      <c r="D3" s="36">
        <f>'PARC VENC - 1º ANO'!D12</f>
        <v>619.80999999999995</v>
      </c>
      <c r="E3" s="36">
        <f>'PARC VENC - 1º ANO'!E12</f>
        <v>774.76</v>
      </c>
      <c r="F3" s="36">
        <f>'PARC VENC - 1º ANO'!F12</f>
        <v>619.80999999999995</v>
      </c>
      <c r="G3" s="36">
        <f>'PARC VENC - 1º ANO'!G12</f>
        <v>774.76</v>
      </c>
      <c r="H3" s="36">
        <f>'PARC VENC - 1º ANO'!H12</f>
        <v>684.37</v>
      </c>
      <c r="I3" s="36">
        <f>'PARC VENC - 1º ANO'!I12</f>
        <v>684.37</v>
      </c>
      <c r="J3" s="36">
        <f>'PARC VENC - 1º ANO'!J12</f>
        <v>826.41</v>
      </c>
      <c r="K3" s="36">
        <f>'PARC VENC - 1º ANO'!K12</f>
        <v>1559.13</v>
      </c>
      <c r="L3" s="36">
        <f>'PARC VENC - 1º ANO'!L12</f>
        <v>1062.72</v>
      </c>
      <c r="M3" s="36">
        <f>'PARC VENC - 1º ANO'!M12</f>
        <v>1559.13</v>
      </c>
      <c r="N3" s="36">
        <f>'PARC VENC - 1º ANO'!N12</f>
        <v>973.62</v>
      </c>
      <c r="O3" s="36">
        <f>'PARC VENC - 1º ANO'!O12</f>
        <v>592.53</v>
      </c>
      <c r="P3" s="36">
        <f>'PARC VENC - 1º ANO'!P12</f>
        <v>988.36</v>
      </c>
      <c r="Q3" s="36">
        <f>'PARC VENC - 1º ANO'!Q12</f>
        <v>1185.07</v>
      </c>
    </row>
    <row r="4" spans="1:19" x14ac:dyDescent="0.3">
      <c r="A4" s="30" t="s">
        <v>10</v>
      </c>
      <c r="B4" s="36">
        <f>'PARC VENC - 1º ANO'!B13</f>
        <v>712.04</v>
      </c>
      <c r="C4" s="36">
        <f>'PARC VENC - 1º ANO'!C13</f>
        <v>752.89</v>
      </c>
      <c r="D4" s="36">
        <f>'PARC VENC - 1º ANO'!D13</f>
        <v>666.61</v>
      </c>
      <c r="E4" s="36">
        <f>'PARC VENC - 1º ANO'!E13</f>
        <v>356.08</v>
      </c>
      <c r="F4" s="36">
        <f>'PARC VENC - 1º ANO'!F13</f>
        <v>666.61</v>
      </c>
      <c r="G4" s="36">
        <f>'PARC VENC - 1º ANO'!G13</f>
        <v>356.08</v>
      </c>
      <c r="H4" s="36">
        <f>'PARC VENC - 1º ANO'!H13</f>
        <v>530.21</v>
      </c>
      <c r="I4" s="36">
        <f>'PARC VENC - 1º ANO'!I13</f>
        <v>530.21</v>
      </c>
      <c r="J4" s="36">
        <f>'PARC VENC - 1º ANO'!J13</f>
        <v>44.45</v>
      </c>
      <c r="K4" s="36">
        <f>'PARC VENC - 1º ANO'!K13</f>
        <v>0</v>
      </c>
      <c r="L4" s="36">
        <f>'PARC VENC - 1º ANO'!L13</f>
        <v>0</v>
      </c>
      <c r="M4" s="36">
        <f>'PARC VENC - 1º ANO'!M13</f>
        <v>0</v>
      </c>
      <c r="N4" s="36">
        <f>'PARC VENC - 1º ANO'!N13</f>
        <v>0</v>
      </c>
      <c r="O4" s="36">
        <f>'PARC VENC - 1º ANO'!O13</f>
        <v>0</v>
      </c>
      <c r="P4" s="36">
        <f>'PARC VENC - 1º ANO'!P13</f>
        <v>0</v>
      </c>
      <c r="Q4" s="36">
        <f>'PARC VENC - 1º ANO'!Q13</f>
        <v>0</v>
      </c>
    </row>
    <row r="5" spans="1:19" x14ac:dyDescent="0.3">
      <c r="A5" s="30" t="s">
        <v>39</v>
      </c>
      <c r="B5" s="36"/>
      <c r="C5" s="36"/>
      <c r="D5" s="36"/>
      <c r="E5" s="36"/>
      <c r="F5" s="36"/>
      <c r="G5" s="36">
        <f>'PARC VENC - 1º ANO'!G14</f>
        <v>253.25</v>
      </c>
      <c r="H5" s="36"/>
      <c r="I5" s="36"/>
      <c r="J5" s="36"/>
      <c r="K5" s="36"/>
      <c r="L5" s="36">
        <f>'PARC VENC - 1º ANO'!L14</f>
        <v>356.78</v>
      </c>
      <c r="M5" s="36"/>
      <c r="N5" s="36"/>
      <c r="O5" s="36"/>
      <c r="P5" s="36"/>
      <c r="Q5" s="36"/>
    </row>
    <row r="6" spans="1:19" x14ac:dyDescent="0.3">
      <c r="A6" s="39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40">
        <f>'PARC VENC - 1º ANO'!O15</f>
        <v>1323.2550000000001</v>
      </c>
      <c r="P6" s="40">
        <f>'PARC VENC - 1º ANO'!P15</f>
        <v>2205.4250000000002</v>
      </c>
      <c r="Q6" s="40">
        <f>'PARC VENC - 1º ANO'!Q15</f>
        <v>2646.51</v>
      </c>
      <c r="S6" s="37"/>
    </row>
    <row r="7" spans="1:19" x14ac:dyDescent="0.3">
      <c r="A7" s="39" t="s">
        <v>35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40">
        <f>'PARC VENC - 1º ANO'!O16</f>
        <v>2646.51</v>
      </c>
      <c r="P7" s="40">
        <f>'PARC VENC - 1º ANO'!P16</f>
        <v>4410.8500000000004</v>
      </c>
      <c r="Q7" s="40">
        <f>'PARC VENC - 1º ANO'!Q16</f>
        <v>5293.02</v>
      </c>
    </row>
    <row r="8" spans="1:19" ht="15" thickBot="1" x14ac:dyDescent="0.35">
      <c r="A8" s="128" t="s">
        <v>48</v>
      </c>
      <c r="B8" s="36">
        <f>'PARC VENC - 1º ANO'!B17</f>
        <v>392.81</v>
      </c>
      <c r="C8" s="36">
        <f>'PARC VENC - 1º ANO'!C17</f>
        <v>785.67</v>
      </c>
      <c r="D8" s="36">
        <f>'PARC VENC - 1º ANO'!D17</f>
        <v>392.81</v>
      </c>
      <c r="E8" s="36">
        <f>'PARC VENC - 1º ANO'!E17</f>
        <v>392.81</v>
      </c>
      <c r="F8" s="36">
        <f>'PARC VENC - 1º ANO'!F17</f>
        <v>392.81</v>
      </c>
      <c r="G8" s="36">
        <f>'PARC VENC - 1º ANO'!G17</f>
        <v>785.67</v>
      </c>
      <c r="H8" s="36">
        <f>'PARC VENC - 1º ANO'!H17</f>
        <v>785.67</v>
      </c>
      <c r="I8" s="36">
        <f>'PARC VENC - 1º ANO'!I17</f>
        <v>785.67</v>
      </c>
      <c r="J8" s="36">
        <f>'PARC VENC - 1º ANO'!J17</f>
        <v>785.67</v>
      </c>
      <c r="K8" s="36">
        <f>'PARC VENC - 1º ANO'!K17</f>
        <v>785.67</v>
      </c>
      <c r="L8" s="36">
        <f>'PARC VENC - 1º ANO'!L17</f>
        <v>785.67</v>
      </c>
      <c r="M8" s="36">
        <f>'PARC VENC - 1º ANO'!M17</f>
        <v>392.81</v>
      </c>
      <c r="N8" s="36">
        <f>'PARC VENC - 1º ANO'!N17</f>
        <v>785.67</v>
      </c>
      <c r="O8" s="137">
        <f>'PARC VENC - 1º ANO'!O17</f>
        <v>785.67</v>
      </c>
      <c r="P8" s="137">
        <f>'PARC VENC - 1º ANO'!P17</f>
        <v>785.67</v>
      </c>
      <c r="Q8" s="137">
        <f>'PARC VENC - 1º ANO'!Q17</f>
        <v>785.67</v>
      </c>
    </row>
    <row r="9" spans="1:19" x14ac:dyDescent="0.3">
      <c r="A9" s="131" t="s">
        <v>11</v>
      </c>
      <c r="B9" s="133">
        <f>SUM(B2:B8)</f>
        <v>2032.81</v>
      </c>
      <c r="C9" s="133">
        <f t="shared" ref="C9:N9" si="0">SUM(C2:C8)</f>
        <v>2425.67</v>
      </c>
      <c r="D9" s="133">
        <f t="shared" si="0"/>
        <v>2032.81</v>
      </c>
      <c r="E9" s="133">
        <f t="shared" si="0"/>
        <v>2032.81</v>
      </c>
      <c r="F9" s="133">
        <f t="shared" si="0"/>
        <v>2032.81</v>
      </c>
      <c r="G9" s="133">
        <f t="shared" si="0"/>
        <v>2678.92</v>
      </c>
      <c r="H9" s="133">
        <f t="shared" si="0"/>
        <v>2425.67</v>
      </c>
      <c r="I9" s="133">
        <f t="shared" si="0"/>
        <v>2425.67</v>
      </c>
      <c r="J9" s="133">
        <f t="shared" si="0"/>
        <v>2425.67</v>
      </c>
      <c r="K9" s="133">
        <f t="shared" si="0"/>
        <v>3522.16</v>
      </c>
      <c r="L9" s="133">
        <f t="shared" si="0"/>
        <v>2974.3100000000004</v>
      </c>
      <c r="M9" s="133">
        <f t="shared" si="0"/>
        <v>2721.08</v>
      </c>
      <c r="N9" s="133">
        <f t="shared" si="0"/>
        <v>2505.89</v>
      </c>
      <c r="O9" s="132">
        <f>SUM(O2:O4,O8)+((O6*O11)+(O7*O12))/O10</f>
        <v>5084.4549999999999</v>
      </c>
      <c r="P9" s="132">
        <f t="shared" ref="P9:Q9" si="1">SUM(P2:P4,P8)+((P6*P11)+(P7*P12))/P10</f>
        <v>7951.128333333334</v>
      </c>
      <c r="Q9" s="132">
        <f t="shared" si="1"/>
        <v>9383.26</v>
      </c>
    </row>
    <row r="10" spans="1:19" x14ac:dyDescent="0.3">
      <c r="A10" s="28" t="s">
        <v>24</v>
      </c>
      <c r="B10" s="31">
        <f>'PARC VENC - 2º ANO'!B19</f>
        <v>12</v>
      </c>
      <c r="C10" s="31">
        <f>'PARC VENC - 2º ANO'!C19</f>
        <v>12</v>
      </c>
      <c r="D10" s="31">
        <f>'PARC VENC - 2º ANO'!D19</f>
        <v>12</v>
      </c>
      <c r="E10" s="31">
        <f>'PARC VENC - 2º ANO'!E19</f>
        <v>12</v>
      </c>
      <c r="F10" s="31">
        <f>'PARC VENC - 2º ANO'!F19</f>
        <v>12</v>
      </c>
      <c r="G10" s="31">
        <f>'PARC VENC - 2º ANO'!G19</f>
        <v>12</v>
      </c>
      <c r="H10" s="31">
        <f>'PARC VENC - 2º ANO'!H19</f>
        <v>12</v>
      </c>
      <c r="I10" s="31">
        <f>'PARC VENC - 2º ANO'!I19</f>
        <v>12</v>
      </c>
      <c r="J10" s="31">
        <f>'PARC VENC - 2º ANO'!J19</f>
        <v>12</v>
      </c>
      <c r="K10" s="31">
        <f>'PARC VENC - 2º ANO'!K19</f>
        <v>12</v>
      </c>
      <c r="L10" s="31">
        <f>'PARC VENC - 2º ANO'!L19</f>
        <v>12</v>
      </c>
      <c r="M10" s="31">
        <f>'PARC VENC - 2º ANO'!M19</f>
        <v>12</v>
      </c>
      <c r="N10" s="31">
        <f>'PARC VENC - 2º ANO'!N19</f>
        <v>12</v>
      </c>
      <c r="O10" s="31">
        <f>'PARC VENC - 2º ANO'!O19</f>
        <v>12</v>
      </c>
      <c r="P10" s="31">
        <f>'PARC VENC - 2º ANO'!P19</f>
        <v>12</v>
      </c>
      <c r="Q10" s="31">
        <f>'PARC VENC - 2º ANO'!Q19</f>
        <v>12</v>
      </c>
    </row>
    <row r="11" spans="1:19" ht="15" customHeight="1" x14ac:dyDescent="0.3">
      <c r="A11" s="41" t="s">
        <v>27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42">
        <f>'PARC VENC - 2º ANO'!O20</f>
        <v>4</v>
      </c>
      <c r="P11" s="42">
        <f>'PARC VENC - 2º ANO'!P20</f>
        <v>4</v>
      </c>
      <c r="Q11" s="42">
        <f>'PARC VENC - 2º ANO'!Q20</f>
        <v>4</v>
      </c>
    </row>
    <row r="12" spans="1:19" ht="15" customHeight="1" x14ac:dyDescent="0.3">
      <c r="A12" s="41" t="s">
        <v>28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42">
        <f>'PARC VENC - 2º ANO'!O21</f>
        <v>8</v>
      </c>
      <c r="P12" s="42">
        <f>'PARC VENC - 2º ANO'!P21</f>
        <v>8</v>
      </c>
      <c r="Q12" s="42">
        <f>'PARC VENC - 2º ANO'!Q21</f>
        <v>8</v>
      </c>
    </row>
    <row r="13" spans="1:19" ht="28.8" x14ac:dyDescent="0.3">
      <c r="A13" s="28" t="s">
        <v>23</v>
      </c>
      <c r="B13" s="36">
        <f>'PARC VENC - 2º ANO'!B23</f>
        <v>2032.81</v>
      </c>
      <c r="C13" s="36">
        <f>'PARC VENC - 2º ANO'!C23</f>
        <v>2425.67</v>
      </c>
      <c r="D13" s="36">
        <f>'PARC VENC - 2º ANO'!D23</f>
        <v>2032.81</v>
      </c>
      <c r="E13" s="36">
        <f>'PARC VENC - 2º ANO'!E23</f>
        <v>2032.81</v>
      </c>
      <c r="F13" s="36">
        <f>'PARC VENC - 2º ANO'!F23</f>
        <v>2032.81</v>
      </c>
      <c r="G13" s="36">
        <f>'PARC VENC - 2º ANO'!G23</f>
        <v>2678.92</v>
      </c>
      <c r="H13" s="36">
        <f>'PARC VENC - 2º ANO'!H23</f>
        <v>2425.67</v>
      </c>
      <c r="I13" s="36">
        <f>'PARC VENC - 2º ANO'!I23</f>
        <v>2425.67</v>
      </c>
      <c r="J13" s="36">
        <f>'PARC VENC - 2º ANO'!J23</f>
        <v>2425.67</v>
      </c>
      <c r="K13" s="36">
        <f>'PARC VENC - 2º ANO'!K23</f>
        <v>3522.16</v>
      </c>
      <c r="L13" s="36">
        <f>'PARC VENC - 2º ANO'!L23</f>
        <v>2974.3100000000004</v>
      </c>
      <c r="M13" s="36">
        <f>'PARC VENC - 2º ANO'!M23</f>
        <v>2721.08</v>
      </c>
      <c r="N13" s="36">
        <f>'PARC VENC - 2º ANO'!N23</f>
        <v>2505.89</v>
      </c>
      <c r="O13" s="36">
        <f>'PARC VENC - 2º ANO'!O23</f>
        <v>5084.4549999999999</v>
      </c>
      <c r="P13" s="36">
        <f>'PARC VENC - 2º ANO'!P23</f>
        <v>7951.128333333334</v>
      </c>
      <c r="Q13" s="36">
        <f>'PARC VENC - 2º ANO'!Q23</f>
        <v>9383.26</v>
      </c>
    </row>
    <row r="14" spans="1:19" x14ac:dyDescent="0.3">
      <c r="A14" s="32">
        <v>0.22</v>
      </c>
      <c r="B14" s="33">
        <f t="shared" ref="B14:Q14" si="2">($B$29*$A$14)*B10</f>
        <v>4007.5199999999995</v>
      </c>
      <c r="C14" s="33">
        <f t="shared" si="2"/>
        <v>4007.5199999999995</v>
      </c>
      <c r="D14" s="33">
        <f t="shared" si="2"/>
        <v>4007.5199999999995</v>
      </c>
      <c r="E14" s="33">
        <f t="shared" si="2"/>
        <v>4007.5199999999995</v>
      </c>
      <c r="F14" s="33">
        <f t="shared" si="2"/>
        <v>4007.5199999999995</v>
      </c>
      <c r="G14" s="33">
        <f t="shared" si="2"/>
        <v>4007.5199999999995</v>
      </c>
      <c r="H14" s="33">
        <f t="shared" si="2"/>
        <v>4007.5199999999995</v>
      </c>
      <c r="I14" s="33">
        <f t="shared" si="2"/>
        <v>4007.5199999999995</v>
      </c>
      <c r="J14" s="33">
        <f t="shared" si="2"/>
        <v>4007.5199999999995</v>
      </c>
      <c r="K14" s="33">
        <f t="shared" si="2"/>
        <v>4007.5199999999995</v>
      </c>
      <c r="L14" s="33">
        <f t="shared" si="2"/>
        <v>4007.5199999999995</v>
      </c>
      <c r="M14" s="33">
        <f t="shared" si="2"/>
        <v>4007.5199999999995</v>
      </c>
      <c r="N14" s="33">
        <f t="shared" si="2"/>
        <v>4007.5199999999995</v>
      </c>
      <c r="O14" s="33">
        <f t="shared" si="2"/>
        <v>4007.5199999999995</v>
      </c>
      <c r="P14" s="33">
        <f t="shared" si="2"/>
        <v>4007.5199999999995</v>
      </c>
      <c r="Q14" s="33">
        <f t="shared" si="2"/>
        <v>4007.5199999999995</v>
      </c>
    </row>
    <row r="15" spans="1:19" x14ac:dyDescent="0.3">
      <c r="A15" s="32">
        <v>0.24</v>
      </c>
      <c r="B15" s="33">
        <f>IF(AND(B9&gt;$B$29,B9&lt;$B$31),(B9-$B$29)*$A$15,(IF(B9&gt;$B$31,($B$31-$B$29)*$A$15,0)))*B10</f>
        <v>1482.6527999999998</v>
      </c>
      <c r="C15" s="33">
        <f>IF(AND(C9&gt;$B$29,C9&lt;$B$31),(C9-$B$29)*$A$15,(IF(C9&gt;$B$31,($B$31-$B$29)*$A$15,0)))*C10</f>
        <v>2614.0896000000002</v>
      </c>
      <c r="D15" s="33">
        <f t="shared" ref="D15:Q15" si="3">IF(AND(D9&gt;$B$29,D9&lt;$B$31),(D9-$B$29)*$A$15,(IF(D9&gt;$B$31,($B$31-$B$29)*$A$15,0)))*D10</f>
        <v>1482.6527999999998</v>
      </c>
      <c r="E15" s="33">
        <f t="shared" si="3"/>
        <v>1482.6527999999998</v>
      </c>
      <c r="F15" s="33">
        <f t="shared" si="3"/>
        <v>1482.6527999999998</v>
      </c>
      <c r="G15" s="33">
        <f t="shared" si="3"/>
        <v>3343.4496000000004</v>
      </c>
      <c r="H15" s="33">
        <f t="shared" si="3"/>
        <v>2614.0896000000002</v>
      </c>
      <c r="I15" s="33">
        <f t="shared" si="3"/>
        <v>2614.0896000000002</v>
      </c>
      <c r="J15" s="33">
        <f t="shared" si="3"/>
        <v>2614.0896000000002</v>
      </c>
      <c r="K15" s="33">
        <f t="shared" si="3"/>
        <v>5771.9807999999994</v>
      </c>
      <c r="L15" s="33">
        <f t="shared" si="3"/>
        <v>4194.1728000000012</v>
      </c>
      <c r="M15" s="33">
        <f t="shared" si="3"/>
        <v>3464.8703999999998</v>
      </c>
      <c r="N15" s="33">
        <f t="shared" si="3"/>
        <v>2845.1231999999995</v>
      </c>
      <c r="O15" s="33">
        <f t="shared" si="3"/>
        <v>7212.8447999999989</v>
      </c>
      <c r="P15" s="33">
        <f t="shared" si="3"/>
        <v>7212.8447999999989</v>
      </c>
      <c r="Q15" s="33">
        <f t="shared" si="3"/>
        <v>7212.8447999999989</v>
      </c>
    </row>
    <row r="16" spans="1:19" x14ac:dyDescent="0.3">
      <c r="A16" s="32">
        <v>0.28000000000000003</v>
      </c>
      <c r="B16" s="34">
        <f>IF(AND(B9&gt;$B$31,B9&lt;$B$30),(B9-$B$31)*$A$16,(IF(B9&gt;$B$30,($B$30-$B$31)*$A$16,0)))*B10</f>
        <v>0</v>
      </c>
      <c r="C16" s="34">
        <f t="shared" ref="C16:Q16" si="4">IF(AND(C9&gt;$B$31,C9&lt;$B$30),(C9-$B$31)*$A$16,(IF(C9&gt;$B$30,($B$30-$B$31)*$A$16,0)))*C10</f>
        <v>0</v>
      </c>
      <c r="D16" s="34">
        <f t="shared" si="4"/>
        <v>0</v>
      </c>
      <c r="E16" s="34">
        <f t="shared" si="4"/>
        <v>0</v>
      </c>
      <c r="F16" s="34">
        <f t="shared" si="4"/>
        <v>0</v>
      </c>
      <c r="G16" s="34">
        <f t="shared" si="4"/>
        <v>0</v>
      </c>
      <c r="H16" s="34">
        <f t="shared" si="4"/>
        <v>0</v>
      </c>
      <c r="I16" s="34">
        <f t="shared" si="4"/>
        <v>0</v>
      </c>
      <c r="J16" s="34">
        <f t="shared" si="4"/>
        <v>0</v>
      </c>
      <c r="K16" s="34">
        <f t="shared" si="4"/>
        <v>0</v>
      </c>
      <c r="L16" s="34">
        <f t="shared" si="4"/>
        <v>0</v>
      </c>
      <c r="M16" s="34">
        <f t="shared" si="4"/>
        <v>0</v>
      </c>
      <c r="N16" s="34">
        <f t="shared" si="4"/>
        <v>0</v>
      </c>
      <c r="O16" s="34">
        <f t="shared" si="4"/>
        <v>3568.3032000000003</v>
      </c>
      <c r="P16" s="34">
        <f t="shared" si="4"/>
        <v>13200.325600000004</v>
      </c>
      <c r="Q16" s="34">
        <f t="shared" si="4"/>
        <v>13893.432000000001</v>
      </c>
    </row>
    <row r="17" spans="1:17" x14ac:dyDescent="0.3">
      <c r="A17" s="32">
        <v>0.32</v>
      </c>
      <c r="B17" s="34">
        <f>IF(B9&gt;$B$30,(B9-$B$30)*$A$17,0)*B10</f>
        <v>0</v>
      </c>
      <c r="C17" s="34">
        <f t="shared" ref="C17:P17" si="5">IF(C9&gt;$B$30,(C9-$B$30)*$A$17,0)*C10</f>
        <v>0</v>
      </c>
      <c r="D17" s="34">
        <f t="shared" si="5"/>
        <v>0</v>
      </c>
      <c r="E17" s="34">
        <f t="shared" si="5"/>
        <v>0</v>
      </c>
      <c r="F17" s="34">
        <f t="shared" si="5"/>
        <v>0</v>
      </c>
      <c r="G17" s="34">
        <f t="shared" si="5"/>
        <v>0</v>
      </c>
      <c r="H17" s="34">
        <f t="shared" si="5"/>
        <v>0</v>
      </c>
      <c r="I17" s="34">
        <f t="shared" si="5"/>
        <v>0</v>
      </c>
      <c r="J17" s="34">
        <f t="shared" si="5"/>
        <v>0</v>
      </c>
      <c r="K17" s="34">
        <f t="shared" si="5"/>
        <v>0</v>
      </c>
      <c r="L17" s="34">
        <f t="shared" si="5"/>
        <v>0</v>
      </c>
      <c r="M17" s="34">
        <f t="shared" si="5"/>
        <v>0</v>
      </c>
      <c r="N17" s="34">
        <f t="shared" si="5"/>
        <v>0</v>
      </c>
      <c r="O17" s="34">
        <f t="shared" si="5"/>
        <v>0</v>
      </c>
      <c r="P17" s="34">
        <f t="shared" si="5"/>
        <v>0</v>
      </c>
      <c r="Q17" s="34">
        <f>IF(Q9&gt;$B$30,(Q9-$B$30)*$A$17,0)*Q10</f>
        <v>4707.264000000001</v>
      </c>
    </row>
    <row r="18" spans="1:17" ht="28.8" x14ac:dyDescent="0.3">
      <c r="A18" s="134" t="s">
        <v>50</v>
      </c>
      <c r="B18" s="135">
        <f>SUM(B14:B17)</f>
        <v>5490.1727999999994</v>
      </c>
      <c r="C18" s="135">
        <f t="shared" ref="C18:Q18" si="6">SUM(C14:C17)</f>
        <v>6621.6095999999998</v>
      </c>
      <c r="D18" s="135">
        <f t="shared" si="6"/>
        <v>5490.1727999999994</v>
      </c>
      <c r="E18" s="135">
        <f t="shared" si="6"/>
        <v>5490.1727999999994</v>
      </c>
      <c r="F18" s="135">
        <f t="shared" si="6"/>
        <v>5490.1727999999994</v>
      </c>
      <c r="G18" s="135">
        <f t="shared" si="6"/>
        <v>7350.9696000000004</v>
      </c>
      <c r="H18" s="135">
        <f t="shared" si="6"/>
        <v>6621.6095999999998</v>
      </c>
      <c r="I18" s="135">
        <f t="shared" si="6"/>
        <v>6621.6095999999998</v>
      </c>
      <c r="J18" s="135">
        <f t="shared" si="6"/>
        <v>6621.6095999999998</v>
      </c>
      <c r="K18" s="135">
        <f t="shared" si="6"/>
        <v>9779.500799999998</v>
      </c>
      <c r="L18" s="135">
        <f t="shared" si="6"/>
        <v>8201.6928000000007</v>
      </c>
      <c r="M18" s="135">
        <f t="shared" si="6"/>
        <v>7472.3903999999993</v>
      </c>
      <c r="N18" s="135">
        <f t="shared" si="6"/>
        <v>6852.6431999999986</v>
      </c>
      <c r="O18" s="135">
        <f t="shared" si="6"/>
        <v>14788.668</v>
      </c>
      <c r="P18" s="135">
        <f t="shared" si="6"/>
        <v>24420.690400000003</v>
      </c>
      <c r="Q18" s="135">
        <f t="shared" si="6"/>
        <v>29821.060799999999</v>
      </c>
    </row>
    <row r="19" spans="1:17" x14ac:dyDescent="0.3">
      <c r="A19" s="32">
        <v>0.22</v>
      </c>
      <c r="B19" s="34">
        <f>IF(B13&gt;$B$29,($B$29*$A$19),(B13*$A$19))</f>
        <v>333.96</v>
      </c>
      <c r="C19" s="34">
        <f t="shared" ref="C19:Q19" si="7">IF(C13&gt;$B$29,($B$29*$A$19),(C13*$A$19))</f>
        <v>333.96</v>
      </c>
      <c r="D19" s="34">
        <f t="shared" si="7"/>
        <v>333.96</v>
      </c>
      <c r="E19" s="34">
        <f t="shared" si="7"/>
        <v>333.96</v>
      </c>
      <c r="F19" s="34">
        <f t="shared" si="7"/>
        <v>333.96</v>
      </c>
      <c r="G19" s="34">
        <f t="shared" si="7"/>
        <v>333.96</v>
      </c>
      <c r="H19" s="34">
        <f t="shared" si="7"/>
        <v>333.96</v>
      </c>
      <c r="I19" s="34">
        <f t="shared" si="7"/>
        <v>333.96</v>
      </c>
      <c r="J19" s="34">
        <f t="shared" si="7"/>
        <v>333.96</v>
      </c>
      <c r="K19" s="34">
        <f t="shared" si="7"/>
        <v>333.96</v>
      </c>
      <c r="L19" s="34">
        <f t="shared" si="7"/>
        <v>333.96</v>
      </c>
      <c r="M19" s="34">
        <f t="shared" si="7"/>
        <v>333.96</v>
      </c>
      <c r="N19" s="34">
        <f t="shared" si="7"/>
        <v>333.96</v>
      </c>
      <c r="O19" s="34">
        <f t="shared" si="7"/>
        <v>333.96</v>
      </c>
      <c r="P19" s="34">
        <f t="shared" si="7"/>
        <v>333.96</v>
      </c>
      <c r="Q19" s="34">
        <f t="shared" si="7"/>
        <v>333.96</v>
      </c>
    </row>
    <row r="20" spans="1:17" x14ac:dyDescent="0.3">
      <c r="A20" s="32">
        <v>0.24</v>
      </c>
      <c r="B20" s="33">
        <f>IF(AND(B13&gt;$B$29,B13&lt;$B$31),(B13-$B$29)*$A$20,(IF(B13&gt;$B$31,($B$31-$B$29)*$A$20,0)))</f>
        <v>123.55439999999999</v>
      </c>
      <c r="C20" s="33">
        <f t="shared" ref="C20:Q20" si="8">IF(AND(C13&gt;$B$29,C13&lt;$B$31),(C13-$B$29)*$A$20,(IF(C13&gt;$B$31,($B$31-$B$29)*$A$20,0)))</f>
        <v>217.8408</v>
      </c>
      <c r="D20" s="33">
        <f t="shared" si="8"/>
        <v>123.55439999999999</v>
      </c>
      <c r="E20" s="33">
        <f t="shared" si="8"/>
        <v>123.55439999999999</v>
      </c>
      <c r="F20" s="33">
        <f t="shared" si="8"/>
        <v>123.55439999999999</v>
      </c>
      <c r="G20" s="33">
        <f t="shared" si="8"/>
        <v>278.62080000000003</v>
      </c>
      <c r="H20" s="33">
        <f t="shared" si="8"/>
        <v>217.8408</v>
      </c>
      <c r="I20" s="33">
        <f t="shared" si="8"/>
        <v>217.8408</v>
      </c>
      <c r="J20" s="33">
        <f t="shared" si="8"/>
        <v>217.8408</v>
      </c>
      <c r="K20" s="33">
        <f t="shared" si="8"/>
        <v>480.99839999999995</v>
      </c>
      <c r="L20" s="33">
        <f t="shared" si="8"/>
        <v>349.51440000000008</v>
      </c>
      <c r="M20" s="33">
        <f t="shared" si="8"/>
        <v>288.73919999999998</v>
      </c>
      <c r="N20" s="33">
        <f t="shared" si="8"/>
        <v>237.09359999999995</v>
      </c>
      <c r="O20" s="33">
        <f t="shared" si="8"/>
        <v>601.07039999999995</v>
      </c>
      <c r="P20" s="33">
        <f t="shared" si="8"/>
        <v>601.07039999999995</v>
      </c>
      <c r="Q20" s="33">
        <f t="shared" si="8"/>
        <v>601.07039999999995</v>
      </c>
    </row>
    <row r="21" spans="1:17" x14ac:dyDescent="0.3">
      <c r="A21" s="32">
        <v>0.28000000000000003</v>
      </c>
      <c r="B21" s="34">
        <f>IF(AND(B13&gt;$B$31,B13&lt;$B$30),(B13-$B$31)*$A$21,(IF(B13&gt;$B$30,($B$30-$B$31)*$A$21,0)))</f>
        <v>0</v>
      </c>
      <c r="C21" s="34">
        <f t="shared" ref="C21:Q21" si="9">IF(AND(C13&gt;$B$31,C13&lt;$B$30),(C13-$B$31)*$A$21,(IF(C13&gt;$B$30,($B$30-$B$31)*$A$21,0)))</f>
        <v>0</v>
      </c>
      <c r="D21" s="34">
        <f t="shared" si="9"/>
        <v>0</v>
      </c>
      <c r="E21" s="34">
        <f t="shared" si="9"/>
        <v>0</v>
      </c>
      <c r="F21" s="34">
        <f t="shared" si="9"/>
        <v>0</v>
      </c>
      <c r="G21" s="34">
        <f t="shared" si="9"/>
        <v>0</v>
      </c>
      <c r="H21" s="34">
        <f t="shared" si="9"/>
        <v>0</v>
      </c>
      <c r="I21" s="34">
        <f t="shared" si="9"/>
        <v>0</v>
      </c>
      <c r="J21" s="34">
        <f t="shared" si="9"/>
        <v>0</v>
      </c>
      <c r="K21" s="34">
        <f t="shared" si="9"/>
        <v>0</v>
      </c>
      <c r="L21" s="34">
        <f t="shared" si="9"/>
        <v>0</v>
      </c>
      <c r="M21" s="34">
        <f t="shared" si="9"/>
        <v>0</v>
      </c>
      <c r="N21" s="34">
        <f t="shared" si="9"/>
        <v>0</v>
      </c>
      <c r="O21" s="34">
        <f t="shared" si="9"/>
        <v>297.35860000000002</v>
      </c>
      <c r="P21" s="34">
        <f t="shared" si="9"/>
        <v>1100.0271333333337</v>
      </c>
      <c r="Q21" s="34">
        <f t="shared" si="9"/>
        <v>1157.7860000000001</v>
      </c>
    </row>
    <row r="22" spans="1:17" x14ac:dyDescent="0.3">
      <c r="A22" s="32">
        <v>0.32</v>
      </c>
      <c r="B22" s="34">
        <f>IF(B13&gt;$B$30,(B13-$B$30)*$A$22,0)</f>
        <v>0</v>
      </c>
      <c r="C22" s="34">
        <f t="shared" ref="C22:Q22" si="10">IF(C13&gt;$B$30,(C13-$B$30)*$A$22,0)</f>
        <v>0</v>
      </c>
      <c r="D22" s="34">
        <f t="shared" si="10"/>
        <v>0</v>
      </c>
      <c r="E22" s="34">
        <f t="shared" si="10"/>
        <v>0</v>
      </c>
      <c r="F22" s="34">
        <f t="shared" si="10"/>
        <v>0</v>
      </c>
      <c r="G22" s="34">
        <f t="shared" si="10"/>
        <v>0</v>
      </c>
      <c r="H22" s="34">
        <f t="shared" si="10"/>
        <v>0</v>
      </c>
      <c r="I22" s="34">
        <f t="shared" si="10"/>
        <v>0</v>
      </c>
      <c r="J22" s="34">
        <f t="shared" si="10"/>
        <v>0</v>
      </c>
      <c r="K22" s="34">
        <f t="shared" si="10"/>
        <v>0</v>
      </c>
      <c r="L22" s="34">
        <f t="shared" si="10"/>
        <v>0</v>
      </c>
      <c r="M22" s="34">
        <f t="shared" si="10"/>
        <v>0</v>
      </c>
      <c r="N22" s="34">
        <f t="shared" si="10"/>
        <v>0</v>
      </c>
      <c r="O22" s="34">
        <f t="shared" si="10"/>
        <v>0</v>
      </c>
      <c r="P22" s="34">
        <f t="shared" si="10"/>
        <v>0</v>
      </c>
      <c r="Q22" s="34">
        <f t="shared" si="10"/>
        <v>392.27200000000011</v>
      </c>
    </row>
    <row r="23" spans="1:17" ht="15" thickBot="1" x14ac:dyDescent="0.35">
      <c r="A23" s="141" t="s">
        <v>51</v>
      </c>
      <c r="B23" s="142">
        <f>SUM(B19:B22)</f>
        <v>457.51439999999997</v>
      </c>
      <c r="C23" s="142">
        <f t="shared" ref="C23:Q23" si="11">SUM(C19:C22)</f>
        <v>551.80079999999998</v>
      </c>
      <c r="D23" s="142">
        <f t="shared" si="11"/>
        <v>457.51439999999997</v>
      </c>
      <c r="E23" s="142">
        <f t="shared" si="11"/>
        <v>457.51439999999997</v>
      </c>
      <c r="F23" s="142">
        <f t="shared" si="11"/>
        <v>457.51439999999997</v>
      </c>
      <c r="G23" s="142">
        <f t="shared" si="11"/>
        <v>612.58079999999995</v>
      </c>
      <c r="H23" s="142">
        <f t="shared" si="11"/>
        <v>551.80079999999998</v>
      </c>
      <c r="I23" s="142">
        <f t="shared" si="11"/>
        <v>551.80079999999998</v>
      </c>
      <c r="J23" s="142">
        <f t="shared" si="11"/>
        <v>551.80079999999998</v>
      </c>
      <c r="K23" s="142">
        <f t="shared" si="11"/>
        <v>814.95839999999998</v>
      </c>
      <c r="L23" s="142">
        <f t="shared" si="11"/>
        <v>683.47440000000006</v>
      </c>
      <c r="M23" s="142">
        <f t="shared" si="11"/>
        <v>622.69920000000002</v>
      </c>
      <c r="N23" s="142">
        <f t="shared" si="11"/>
        <v>571.05359999999996</v>
      </c>
      <c r="O23" s="142">
        <f t="shared" si="11"/>
        <v>1232.3889999999999</v>
      </c>
      <c r="P23" s="142">
        <f t="shared" si="11"/>
        <v>2035.0575333333336</v>
      </c>
      <c r="Q23" s="142">
        <f t="shared" si="11"/>
        <v>2485.0883999999996</v>
      </c>
    </row>
    <row r="24" spans="1:17" x14ac:dyDescent="0.3">
      <c r="A24" s="139" t="s">
        <v>52</v>
      </c>
      <c r="B24" s="140">
        <f>B18+B23</f>
        <v>5947.6871999999994</v>
      </c>
      <c r="C24" s="140">
        <f t="shared" ref="C24:Q24" si="12">C18+C23</f>
        <v>7173.4103999999998</v>
      </c>
      <c r="D24" s="140">
        <f t="shared" si="12"/>
        <v>5947.6871999999994</v>
      </c>
      <c r="E24" s="140">
        <f t="shared" si="12"/>
        <v>5947.6871999999994</v>
      </c>
      <c r="F24" s="140">
        <f t="shared" si="12"/>
        <v>5947.6871999999994</v>
      </c>
      <c r="G24" s="140">
        <f t="shared" si="12"/>
        <v>7963.5504000000001</v>
      </c>
      <c r="H24" s="140">
        <f t="shared" si="12"/>
        <v>7173.4103999999998</v>
      </c>
      <c r="I24" s="140">
        <f t="shared" si="12"/>
        <v>7173.4103999999998</v>
      </c>
      <c r="J24" s="140">
        <f t="shared" si="12"/>
        <v>7173.4103999999998</v>
      </c>
      <c r="K24" s="140">
        <f t="shared" si="12"/>
        <v>10594.459199999998</v>
      </c>
      <c r="L24" s="140">
        <f t="shared" si="12"/>
        <v>8885.1671999999999</v>
      </c>
      <c r="M24" s="140">
        <f t="shared" si="12"/>
        <v>8095.0895999999993</v>
      </c>
      <c r="N24" s="140">
        <f t="shared" si="12"/>
        <v>7423.6967999999988</v>
      </c>
      <c r="O24" s="140">
        <f t="shared" si="12"/>
        <v>16021.056999999999</v>
      </c>
      <c r="P24" s="140">
        <f t="shared" si="12"/>
        <v>26455.747933333336</v>
      </c>
      <c r="Q24" s="140">
        <f t="shared" si="12"/>
        <v>32306.1492</v>
      </c>
    </row>
    <row r="27" spans="1:17" x14ac:dyDescent="0.3">
      <c r="O27" s="37"/>
    </row>
    <row r="29" spans="1:17" x14ac:dyDescent="0.3">
      <c r="A29" t="s">
        <v>36</v>
      </c>
      <c r="B29" s="38">
        <f>'Cálculo 1º Ano'!B29</f>
        <v>1518</v>
      </c>
    </row>
    <row r="30" spans="1:17" x14ac:dyDescent="0.3">
      <c r="A30" t="s">
        <v>37</v>
      </c>
      <c r="B30" s="38">
        <f>'Cálculo 1º Ano'!B30</f>
        <v>8157.41</v>
      </c>
    </row>
    <row r="31" spans="1:17" x14ac:dyDescent="0.3">
      <c r="A31" t="s">
        <v>44</v>
      </c>
      <c r="B31" s="38">
        <f>'Cálculo 1º Ano'!B31</f>
        <v>4022.46</v>
      </c>
    </row>
    <row r="32" spans="1:17" x14ac:dyDescent="0.3">
      <c r="A32" s="35">
        <v>0.11</v>
      </c>
      <c r="B32" s="138" t="str">
        <f>'Cálculo 1º Ano'!B32</f>
        <v>ATÉ R$ 1.518,00</v>
      </c>
    </row>
    <row r="33" spans="1:2" x14ac:dyDescent="0.3">
      <c r="A33" s="35">
        <v>0.12</v>
      </c>
      <c r="B33" s="138" t="str">
        <f>'Cálculo 1º Ano'!B33</f>
        <v>R$ 1.518,01 A R$ 4.022,46</v>
      </c>
    </row>
    <row r="34" spans="1:2" x14ac:dyDescent="0.3">
      <c r="A34" s="35">
        <v>0.14000000000000001</v>
      </c>
      <c r="B34" s="138" t="str">
        <f>'Cálculo 1º Ano'!B34</f>
        <v>R$ 4.022,47 A R$ 8.157,41</v>
      </c>
    </row>
    <row r="35" spans="1:2" x14ac:dyDescent="0.3">
      <c r="A35" s="35">
        <v>0.16</v>
      </c>
      <c r="B35" s="138" t="str">
        <f>'Cálculo 1º Ano'!B35</f>
        <v>ACIMA DE R$ 8.157,41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PARC VENC - 1º ANO</vt:lpstr>
      <vt:lpstr>PARC VENC - 2º ANO</vt:lpstr>
      <vt:lpstr>Cálculo 1º Ano</vt:lpstr>
      <vt:lpstr>Cálculo 2º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candriosa</dc:creator>
  <cp:lastModifiedBy>Elizabete Pereira de Carvalho Cabral</cp:lastModifiedBy>
  <cp:lastPrinted>2025-01-31T15:40:41Z</cp:lastPrinted>
  <dcterms:created xsi:type="dcterms:W3CDTF">2015-10-08T17:49:23Z</dcterms:created>
  <dcterms:modified xsi:type="dcterms:W3CDTF">2025-01-31T15:44:40Z</dcterms:modified>
</cp:coreProperties>
</file>